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75" windowWidth="13800" windowHeight="10995" firstSheet="1" activeTab="6"/>
  </bookViews>
  <sheets>
    <sheet name="CB_DATA_" sheetId="15" state="hidden" r:id="rId1"/>
    <sheet name="Fig 7.19" sheetId="21" r:id="rId2"/>
    <sheet name="Fig 7.20" sheetId="20" r:id="rId3"/>
    <sheet name="Fig 7.21" sheetId="19" r:id="rId4"/>
    <sheet name="Fig 7.22" sheetId="18" r:id="rId5"/>
    <sheet name="Simulation results" sheetId="16" r:id="rId6"/>
    <sheet name="M4 - Model" sheetId="1" r:id="rId7"/>
  </sheets>
  <definedNames>
    <definedName name="CB_1ea8241dd18444418a639a4f7f7af4fa" localSheetId="6" hidden="1">'M4 - Model'!$D$32</definedName>
    <definedName name="CB_21aeee31b8cc49ee85beb23d08d450e4" localSheetId="6" hidden="1">'M4 - Model'!$D$49</definedName>
    <definedName name="CB_237b9d63ef564aa6a12960cff54f22ea" localSheetId="6" hidden="1">'M4 - Model'!$D$35</definedName>
    <definedName name="CB_2d6d6bfb49ea49c7b275ac5b8c509742" localSheetId="6" hidden="1">'M4 - Model'!$D$39</definedName>
    <definedName name="CB_34bbff0ceb064f88a9940080e8df4b1e" localSheetId="6" hidden="1">'M4 - Model'!$D$41</definedName>
    <definedName name="CB_377fa511359243178fac32c97751a54e" localSheetId="6" hidden="1">'M4 - Model'!$D$27</definedName>
    <definedName name="CB_6d95ccb1e6f44a3fb342429a71653e77" localSheetId="6" hidden="1">'M4 - Model'!$D$50</definedName>
    <definedName name="CB_8577a374dd27452b9b8d37b6f5b0fc85" localSheetId="6" hidden="1">'M4 - Model'!$F$13</definedName>
    <definedName name="CB_b6169d15a869483996b8b8d54e28a00b" localSheetId="6" hidden="1">'M4 - Model'!$D$26</definedName>
    <definedName name="CB_bde3d9b01be14a1abbf34b159bc5dac3" localSheetId="6" hidden="1">'M4 - Model'!$D$31</definedName>
    <definedName name="CB_Block_00000000000000000000000000000000" localSheetId="6" hidden="1">"'7.0.0.0"</definedName>
    <definedName name="CB_Block_00000000000000000000000000000001" localSheetId="0" hidden="1">"'633361623896203927"</definedName>
    <definedName name="CB_Block_00000000000000000000000000000001" localSheetId="6" hidden="1">"'633361623896516431"</definedName>
    <definedName name="CB_Block_00000000000000000000000000000003" localSheetId="6" hidden="1">"'7.3.814.0"</definedName>
    <definedName name="CB_BlockExt_00000000000000000000000000000003" localSheetId="6" hidden="1">"'7.3"</definedName>
    <definedName name="CB_c62f8bb7a16145b1a74ef344357f8495" localSheetId="6" hidden="1">'M4 - Model'!$D$52</definedName>
    <definedName name="CB_d3de4dd01ac54a4a829b6b64a48cfa88" localSheetId="6" hidden="1">'M4 - Model'!$D$54</definedName>
    <definedName name="CB_eb376e1932d1446483b4c27e7bda3007" localSheetId="6" hidden="1">'M4 - Model'!$D$51</definedName>
    <definedName name="CB_fdf71cc2cc8441ec8f0202989c386340" localSheetId="6" hidden="1">'M4 - Model'!$D$24</definedName>
    <definedName name="CBWorkbookPriority" hidden="1">-2076899409</definedName>
    <definedName name="CBx_22e75fc4497546ffbdc435986958eee7" localSheetId="0" hidden="1">"'M4 - Model'!$A$1"</definedName>
    <definedName name="CBx_67af52033d4c43d4875eb5aee7367cda" localSheetId="0" hidden="1">"'CB_DATA_'!$A$1"</definedName>
    <definedName name="CBx_Sheet_Guid" localSheetId="0" hidden="1">"'67af5203-3d4c-43d4-875e-b5aee7367cda"</definedName>
    <definedName name="CBx_Sheet_Guid" localSheetId="6" hidden="1">"'22e75fc4-4975-46ff-bdc4-35986958eee7"</definedName>
    <definedName name="CBx_SheetRef" localSheetId="0" hidden="1">CB_DATA_!$A$14</definedName>
    <definedName name="CBx_SheetRef" localSheetId="6" hidden="1">CB_DATA_!$B$14</definedName>
    <definedName name="CBx_StorageType" localSheetId="0" hidden="1">2</definedName>
    <definedName name="CBx_StorageType" localSheetId="6" hidden="1">2</definedName>
  </definedNames>
  <calcPr calcId="125725"/>
</workbook>
</file>

<file path=xl/calcChain.xml><?xml version="1.0" encoding="utf-8"?>
<calcChain xmlns="http://schemas.openxmlformats.org/spreadsheetml/2006/main">
  <c r="C54" i="1"/>
  <c r="C52"/>
  <c r="C51"/>
  <c r="C50"/>
  <c r="C49"/>
  <c r="C41"/>
  <c r="C39"/>
  <c r="C35"/>
  <c r="C32"/>
  <c r="C31"/>
  <c r="C27"/>
  <c r="C26"/>
  <c r="C24"/>
  <c r="M88"/>
  <c r="N88"/>
  <c r="O88"/>
  <c r="P88"/>
  <c r="Q88"/>
  <c r="A11" i="15"/>
  <c r="B11"/>
  <c r="C64" i="1"/>
  <c r="C7"/>
  <c r="C8"/>
  <c r="C56"/>
  <c r="C59"/>
  <c r="D59"/>
  <c r="C60"/>
  <c r="D60"/>
  <c r="E60"/>
  <c r="F60"/>
  <c r="G60"/>
  <c r="H60"/>
  <c r="I60"/>
  <c r="J60"/>
  <c r="K60"/>
  <c r="L60"/>
  <c r="M60"/>
  <c r="N60"/>
  <c r="O60"/>
  <c r="P60"/>
  <c r="Q60"/>
  <c r="C61"/>
  <c r="D61"/>
  <c r="E61"/>
  <c r="F61"/>
  <c r="G61"/>
  <c r="H61"/>
  <c r="I61"/>
  <c r="J61"/>
  <c r="K61"/>
  <c r="L61"/>
  <c r="M61"/>
  <c r="N61"/>
  <c r="O61"/>
  <c r="P61"/>
  <c r="Q61"/>
  <c r="C46"/>
  <c r="K16"/>
  <c r="K17"/>
  <c r="C67"/>
  <c r="D101"/>
  <c r="E101"/>
  <c r="F101"/>
  <c r="G101"/>
  <c r="H101"/>
  <c r="I101"/>
  <c r="J101"/>
  <c r="K101"/>
  <c r="L101"/>
  <c r="M101"/>
  <c r="N101"/>
  <c r="O101"/>
  <c r="P101"/>
  <c r="Q101"/>
  <c r="C62"/>
  <c r="D56"/>
  <c r="D62"/>
  <c r="E59"/>
  <c r="E56"/>
  <c r="F56"/>
  <c r="F59"/>
  <c r="E62"/>
  <c r="G56"/>
  <c r="F62"/>
  <c r="G59"/>
  <c r="G62"/>
  <c r="H59"/>
  <c r="H56"/>
  <c r="I56"/>
  <c r="I59"/>
  <c r="H62"/>
  <c r="J59"/>
  <c r="I62"/>
  <c r="J56"/>
  <c r="K56"/>
  <c r="J62"/>
  <c r="K59"/>
  <c r="K62"/>
  <c r="L59"/>
  <c r="L56"/>
  <c r="M56"/>
  <c r="L62"/>
  <c r="M59"/>
  <c r="N59"/>
  <c r="M62"/>
  <c r="N56"/>
  <c r="M100"/>
  <c r="N94"/>
  <c r="O56"/>
  <c r="N62"/>
  <c r="O59"/>
  <c r="O62"/>
  <c r="P59"/>
  <c r="P56"/>
  <c r="O100"/>
  <c r="N100"/>
  <c r="O94"/>
  <c r="P100"/>
  <c r="Q56"/>
  <c r="Q59"/>
  <c r="Q62"/>
  <c r="P62"/>
  <c r="Q100"/>
  <c r="P94"/>
  <c r="C66" l="1"/>
  <c r="M94"/>
  <c r="Q94"/>
  <c r="C28"/>
  <c r="L64" s="1"/>
  <c r="L66" s="1"/>
  <c r="C87"/>
  <c r="C101" s="1"/>
  <c r="E68"/>
  <c r="G68"/>
  <c r="I68"/>
  <c r="K68"/>
  <c r="M68"/>
  <c r="O68"/>
  <c r="Q68"/>
  <c r="D68"/>
  <c r="F68"/>
  <c r="H68"/>
  <c r="J68"/>
  <c r="L68"/>
  <c r="N68"/>
  <c r="P68"/>
  <c r="C68"/>
  <c r="E88" l="1"/>
  <c r="G88"/>
  <c r="G94" s="1"/>
  <c r="I88"/>
  <c r="K88"/>
  <c r="K100" s="1"/>
  <c r="D88"/>
  <c r="F88"/>
  <c r="F100" s="1"/>
  <c r="H88"/>
  <c r="J88"/>
  <c r="J100" s="1"/>
  <c r="L88"/>
  <c r="C88"/>
  <c r="C94" s="1"/>
  <c r="P64"/>
  <c r="P66" s="1"/>
  <c r="K64"/>
  <c r="K66" s="1"/>
  <c r="D64"/>
  <c r="D66" s="1"/>
  <c r="D67" s="1"/>
  <c r="D70" s="1"/>
  <c r="Q64"/>
  <c r="Q66" s="1"/>
  <c r="O64"/>
  <c r="O66" s="1"/>
  <c r="P67" s="1"/>
  <c r="P70" s="1"/>
  <c r="N64"/>
  <c r="N66" s="1"/>
  <c r="M64"/>
  <c r="M66" s="1"/>
  <c r="M67" s="1"/>
  <c r="M70" s="1"/>
  <c r="C72"/>
  <c r="C78" s="1"/>
  <c r="C70"/>
  <c r="K94"/>
  <c r="J94"/>
  <c r="D100"/>
  <c r="D94"/>
  <c r="I100"/>
  <c r="I94"/>
  <c r="F94"/>
  <c r="C100"/>
  <c r="E94"/>
  <c r="E100"/>
  <c r="G100"/>
  <c r="L94"/>
  <c r="L100"/>
  <c r="H94"/>
  <c r="H100"/>
  <c r="L67"/>
  <c r="L70" s="1"/>
  <c r="E64" l="1"/>
  <c r="E66" s="1"/>
  <c r="E67" s="1"/>
  <c r="E70" s="1"/>
  <c r="E83" s="1"/>
  <c r="Q67"/>
  <c r="Q70" s="1"/>
  <c r="Q82" s="1"/>
  <c r="D76"/>
  <c r="D83"/>
  <c r="D82"/>
  <c r="D71"/>
  <c r="D72" s="1"/>
  <c r="D78" s="1"/>
  <c r="D77"/>
  <c r="N67"/>
  <c r="N70" s="1"/>
  <c r="N83" s="1"/>
  <c r="O67"/>
  <c r="O70" s="1"/>
  <c r="M76"/>
  <c r="M83"/>
  <c r="M82"/>
  <c r="M77"/>
  <c r="L82"/>
  <c r="L83"/>
  <c r="L76"/>
  <c r="L77"/>
  <c r="P82"/>
  <c r="P76"/>
  <c r="P83"/>
  <c r="P77"/>
  <c r="C76"/>
  <c r="C83"/>
  <c r="C82"/>
  <c r="C77"/>
  <c r="F64" l="1"/>
  <c r="F66" s="1"/>
  <c r="F67" s="1"/>
  <c r="F70" s="1"/>
  <c r="Q83"/>
  <c r="Q84" s="1"/>
  <c r="Q92" s="1"/>
  <c r="Q77"/>
  <c r="N82"/>
  <c r="N84" s="1"/>
  <c r="N92" s="1"/>
  <c r="Q76"/>
  <c r="N76"/>
  <c r="N77"/>
  <c r="D84"/>
  <c r="D92" s="1"/>
  <c r="E76"/>
  <c r="D79"/>
  <c r="D91" s="1"/>
  <c r="E82"/>
  <c r="E84" s="1"/>
  <c r="E92" s="1"/>
  <c r="O76"/>
  <c r="O77"/>
  <c r="O82"/>
  <c r="O83"/>
  <c r="E71"/>
  <c r="E72" s="1"/>
  <c r="E78" s="1"/>
  <c r="E77"/>
  <c r="C84"/>
  <c r="C92" s="1"/>
  <c r="C79"/>
  <c r="C91" s="1"/>
  <c r="P84"/>
  <c r="P92" s="1"/>
  <c r="L84"/>
  <c r="L92" s="1"/>
  <c r="M84"/>
  <c r="M92" s="1"/>
  <c r="G64" l="1"/>
  <c r="G66" s="1"/>
  <c r="G67" s="1"/>
  <c r="G70" s="1"/>
  <c r="D93"/>
  <c r="D95" s="1"/>
  <c r="D96" s="1"/>
  <c r="D99" s="1"/>
  <c r="D102" s="1"/>
  <c r="E79"/>
  <c r="E91" s="1"/>
  <c r="E93" s="1"/>
  <c r="F71"/>
  <c r="F72" s="1"/>
  <c r="F78" s="1"/>
  <c r="O84"/>
  <c r="O92" s="1"/>
  <c r="F76"/>
  <c r="F82"/>
  <c r="F83"/>
  <c r="F77"/>
  <c r="C93"/>
  <c r="H64" l="1"/>
  <c r="H66" s="1"/>
  <c r="H67" s="1"/>
  <c r="H70" s="1"/>
  <c r="G71"/>
  <c r="G72" s="1"/>
  <c r="G78" s="1"/>
  <c r="F84"/>
  <c r="F92" s="1"/>
  <c r="G83"/>
  <c r="G76"/>
  <c r="G82"/>
  <c r="G77"/>
  <c r="F79"/>
  <c r="F91" s="1"/>
  <c r="C95"/>
  <c r="C96" s="1"/>
  <c r="C99" s="1"/>
  <c r="C102" s="1"/>
  <c r="E95"/>
  <c r="E96" s="1"/>
  <c r="E99" s="1"/>
  <c r="E102" s="1"/>
  <c r="I64" l="1"/>
  <c r="H71"/>
  <c r="G84"/>
  <c r="G92" s="1"/>
  <c r="F93"/>
  <c r="F95" s="1"/>
  <c r="F96" s="1"/>
  <c r="F99" s="1"/>
  <c r="F102" s="1"/>
  <c r="G79"/>
  <c r="G91" s="1"/>
  <c r="G93" s="1"/>
  <c r="I66"/>
  <c r="I67" s="1"/>
  <c r="I70" s="1"/>
  <c r="I71" s="1"/>
  <c r="J64"/>
  <c r="J66" s="1"/>
  <c r="H83"/>
  <c r="H76"/>
  <c r="H82"/>
  <c r="H77"/>
  <c r="H72"/>
  <c r="H78" s="1"/>
  <c r="G95"/>
  <c r="G96" s="1"/>
  <c r="G99" s="1"/>
  <c r="G102" s="1"/>
  <c r="H84" l="1"/>
  <c r="H92" s="1"/>
  <c r="J67"/>
  <c r="J70" s="1"/>
  <c r="J71" s="1"/>
  <c r="K67"/>
  <c r="K70" s="1"/>
  <c r="I77"/>
  <c r="I83"/>
  <c r="I82"/>
  <c r="I76"/>
  <c r="H79"/>
  <c r="H91" s="1"/>
  <c r="I72"/>
  <c r="I78" s="1"/>
  <c r="H93" l="1"/>
  <c r="H95" s="1"/>
  <c r="H96" s="1"/>
  <c r="H99" s="1"/>
  <c r="H102" s="1"/>
  <c r="K83"/>
  <c r="K82"/>
  <c r="K76"/>
  <c r="K77"/>
  <c r="J82"/>
  <c r="J83"/>
  <c r="J76"/>
  <c r="J77"/>
  <c r="I79"/>
  <c r="I91" s="1"/>
  <c r="I84"/>
  <c r="I92" s="1"/>
  <c r="J72"/>
  <c r="J78" s="1"/>
  <c r="K71"/>
  <c r="K84" l="1"/>
  <c r="K92" s="1"/>
  <c r="J79"/>
  <c r="J91" s="1"/>
  <c r="I93"/>
  <c r="I95" s="1"/>
  <c r="I96" s="1"/>
  <c r="I99" s="1"/>
  <c r="I102" s="1"/>
  <c r="J84"/>
  <c r="J92" s="1"/>
  <c r="J93" s="1"/>
  <c r="K72"/>
  <c r="L71"/>
  <c r="K78" l="1"/>
  <c r="K79" s="1"/>
  <c r="K91" s="1"/>
  <c r="K93" s="1"/>
  <c r="K95" s="1"/>
  <c r="K96" s="1"/>
  <c r="K99" s="1"/>
  <c r="K102" s="1"/>
  <c r="J95"/>
  <c r="J96" s="1"/>
  <c r="J99" s="1"/>
  <c r="J102" s="1"/>
  <c r="L72"/>
  <c r="M71"/>
  <c r="L78" l="1"/>
  <c r="L79" s="1"/>
  <c r="L91" s="1"/>
  <c r="L93" s="1"/>
  <c r="L95" s="1"/>
  <c r="L96" s="1"/>
  <c r="L99" s="1"/>
  <c r="L102" s="1"/>
  <c r="M72"/>
  <c r="N71"/>
  <c r="M78" l="1"/>
  <c r="M79" s="1"/>
  <c r="M91" s="1"/>
  <c r="M93" s="1"/>
  <c r="M95" s="1"/>
  <c r="M96" s="1"/>
  <c r="M99" s="1"/>
  <c r="M102" s="1"/>
  <c r="N72"/>
  <c r="O71"/>
  <c r="N78" l="1"/>
  <c r="N79" s="1"/>
  <c r="N91" s="1"/>
  <c r="N93" s="1"/>
  <c r="N95" s="1"/>
  <c r="N96" s="1"/>
  <c r="N99" s="1"/>
  <c r="N102" s="1"/>
  <c r="O72"/>
  <c r="P71"/>
  <c r="O78" l="1"/>
  <c r="O79" s="1"/>
  <c r="O91" s="1"/>
  <c r="O93" s="1"/>
  <c r="O95" s="1"/>
  <c r="O96" s="1"/>
  <c r="O99" s="1"/>
  <c r="O102" s="1"/>
  <c r="Q71"/>
  <c r="Q72" s="1"/>
  <c r="P72"/>
  <c r="P78" l="1"/>
  <c r="P79" s="1"/>
  <c r="P91" s="1"/>
  <c r="P93" s="1"/>
  <c r="P95" s="1"/>
  <c r="P96" s="1"/>
  <c r="P99" s="1"/>
  <c r="P102" s="1"/>
  <c r="Q78"/>
  <c r="Q79" s="1"/>
  <c r="Q91" s="1"/>
  <c r="Q93" s="1"/>
  <c r="Q95" s="1"/>
  <c r="Q96" s="1"/>
  <c r="Q99" s="1"/>
  <c r="Q102" s="1"/>
  <c r="B104" l="1"/>
  <c r="F13" s="1"/>
  <c r="K14" s="1"/>
  <c r="K15" l="1"/>
</calcChain>
</file>

<file path=xl/comments1.xml><?xml version="1.0" encoding="utf-8"?>
<comments xmlns="http://schemas.openxmlformats.org/spreadsheetml/2006/main">
  <authors>
    <author>Steve.Powell</author>
  </authors>
  <commentList>
    <comment ref="F13" authorId="0">
      <text>
        <r>
          <rPr>
            <b/>
            <sz val="8"/>
            <color indexed="81"/>
            <rFont val="Tahoma"/>
            <family val="2"/>
          </rPr>
          <t>Forecast</t>
        </r>
        <r>
          <rPr>
            <sz val="8"/>
            <color indexed="81"/>
            <rFont val="Tahoma"/>
            <family val="2"/>
          </rPr>
          <t>: NPV (M4)</t>
        </r>
      </text>
    </comment>
    <comment ref="D24" authorId="0">
      <text>
        <r>
          <rPr>
            <b/>
            <sz val="8"/>
            <color indexed="81"/>
            <rFont val="Tahoma"/>
            <family val="2"/>
          </rPr>
          <t>Assumption</t>
        </r>
        <r>
          <rPr>
            <sz val="8"/>
            <color indexed="81"/>
            <rFont val="Tahoma"/>
            <family val="2"/>
          </rPr>
          <t>: D24
  Custom distribution</t>
        </r>
      </text>
    </comment>
    <comment ref="D26" authorId="0">
      <text>
        <r>
          <rPr>
            <b/>
            <sz val="8"/>
            <color indexed="81"/>
            <rFont val="Tahoma"/>
            <family val="2"/>
          </rPr>
          <t>Assumption</t>
        </r>
        <r>
          <rPr>
            <sz val="8"/>
            <color indexed="81"/>
            <rFont val="Tahoma"/>
            <family val="2"/>
          </rPr>
          <t>: D26
  Custom distribution</t>
        </r>
      </text>
    </comment>
    <comment ref="D27" authorId="0">
      <text>
        <r>
          <rPr>
            <b/>
            <sz val="8"/>
            <color indexed="81"/>
            <rFont val="Tahoma"/>
            <family val="2"/>
          </rPr>
          <t>Assumption</t>
        </r>
        <r>
          <rPr>
            <sz val="8"/>
            <color indexed="81"/>
            <rFont val="Tahoma"/>
            <family val="2"/>
          </rPr>
          <t>: D27
  Custom distribution</t>
        </r>
      </text>
    </comment>
    <comment ref="D31" authorId="0">
      <text>
        <r>
          <rPr>
            <b/>
            <sz val="8"/>
            <color indexed="81"/>
            <rFont val="Tahoma"/>
            <family val="2"/>
          </rPr>
          <t>Assumption</t>
        </r>
        <r>
          <rPr>
            <sz val="8"/>
            <color indexed="81"/>
            <rFont val="Tahoma"/>
            <family val="2"/>
          </rPr>
          <t>: D31
  Custom distribution</t>
        </r>
      </text>
    </comment>
    <comment ref="D32" authorId="0">
      <text>
        <r>
          <rPr>
            <b/>
            <sz val="8"/>
            <color indexed="81"/>
            <rFont val="Tahoma"/>
            <family val="2"/>
          </rPr>
          <t>Assumption</t>
        </r>
        <r>
          <rPr>
            <sz val="8"/>
            <color indexed="81"/>
            <rFont val="Tahoma"/>
            <family val="2"/>
          </rPr>
          <t>: D32
  Custom distribution</t>
        </r>
      </text>
    </comment>
    <comment ref="D35" authorId="0">
      <text>
        <r>
          <rPr>
            <b/>
            <sz val="8"/>
            <color indexed="81"/>
            <rFont val="Tahoma"/>
            <family val="2"/>
          </rPr>
          <t>Assumption</t>
        </r>
        <r>
          <rPr>
            <sz val="8"/>
            <color indexed="81"/>
            <rFont val="Tahoma"/>
            <family val="2"/>
          </rPr>
          <t>: D35
  Custom distribution</t>
        </r>
      </text>
    </comment>
    <comment ref="D39" authorId="0">
      <text>
        <r>
          <rPr>
            <b/>
            <sz val="8"/>
            <color indexed="81"/>
            <rFont val="Tahoma"/>
            <family val="2"/>
          </rPr>
          <t>Assumption</t>
        </r>
        <r>
          <rPr>
            <sz val="8"/>
            <color indexed="81"/>
            <rFont val="Tahoma"/>
            <family val="2"/>
          </rPr>
          <t>: D43
  Custom distribution</t>
        </r>
      </text>
    </comment>
    <comment ref="D41" authorId="0">
      <text>
        <r>
          <rPr>
            <b/>
            <sz val="8"/>
            <color indexed="81"/>
            <rFont val="Tahoma"/>
            <family val="2"/>
          </rPr>
          <t>Assumption</t>
        </r>
        <r>
          <rPr>
            <sz val="8"/>
            <color indexed="81"/>
            <rFont val="Tahoma"/>
            <family val="2"/>
          </rPr>
          <t>: D45
  Custom distribution</t>
        </r>
      </text>
    </comment>
    <comment ref="D49" authorId="0">
      <text>
        <r>
          <rPr>
            <b/>
            <sz val="8"/>
            <color indexed="81"/>
            <rFont val="Tahoma"/>
            <family val="2"/>
          </rPr>
          <t>Assumption</t>
        </r>
        <r>
          <rPr>
            <sz val="8"/>
            <color indexed="81"/>
            <rFont val="Tahoma"/>
            <family val="2"/>
          </rPr>
          <t>: D53
  Custom distribution</t>
        </r>
      </text>
    </comment>
    <comment ref="D50" authorId="0">
      <text>
        <r>
          <rPr>
            <b/>
            <sz val="8"/>
            <color indexed="81"/>
            <rFont val="Tahoma"/>
            <family val="2"/>
          </rPr>
          <t>Assumption</t>
        </r>
        <r>
          <rPr>
            <sz val="8"/>
            <color indexed="81"/>
            <rFont val="Tahoma"/>
            <family val="2"/>
          </rPr>
          <t>: D54
  Custom distribution</t>
        </r>
      </text>
    </comment>
    <comment ref="D51" authorId="0">
      <text>
        <r>
          <rPr>
            <b/>
            <sz val="8"/>
            <color indexed="81"/>
            <rFont val="Tahoma"/>
            <family val="2"/>
          </rPr>
          <t>Assumption</t>
        </r>
        <r>
          <rPr>
            <sz val="8"/>
            <color indexed="81"/>
            <rFont val="Tahoma"/>
            <family val="2"/>
          </rPr>
          <t>: D55
  Custom distribution</t>
        </r>
      </text>
    </comment>
    <comment ref="D52" authorId="0">
      <text>
        <r>
          <rPr>
            <b/>
            <sz val="8"/>
            <color indexed="81"/>
            <rFont val="Tahoma"/>
            <family val="2"/>
          </rPr>
          <t>Assumption</t>
        </r>
        <r>
          <rPr>
            <sz val="8"/>
            <color indexed="81"/>
            <rFont val="Tahoma"/>
            <family val="2"/>
          </rPr>
          <t>: D56
  Custom distribution</t>
        </r>
      </text>
    </comment>
    <comment ref="D54" authorId="0">
      <text>
        <r>
          <rPr>
            <b/>
            <sz val="8"/>
            <color indexed="81"/>
            <rFont val="Tahoma"/>
            <family val="2"/>
          </rPr>
          <t>Assumption</t>
        </r>
        <r>
          <rPr>
            <sz val="8"/>
            <color indexed="81"/>
            <rFont val="Tahoma"/>
            <family val="2"/>
          </rPr>
          <t>: D58
  Custom distribution</t>
        </r>
      </text>
    </comment>
  </commentList>
</comments>
</file>

<file path=xl/sharedStrings.xml><?xml version="1.0" encoding="utf-8"?>
<sst xmlns="http://schemas.openxmlformats.org/spreadsheetml/2006/main" count="151" uniqueCount="115">
  <si>
    <t>MediDevice</t>
  </si>
  <si>
    <t>Parameters</t>
  </si>
  <si>
    <t>Revenue</t>
  </si>
  <si>
    <t xml:space="preserve">Operating Cost </t>
  </si>
  <si>
    <t>Capital Expenditure</t>
  </si>
  <si>
    <t>Income Statement</t>
  </si>
  <si>
    <t>Cash Flow</t>
  </si>
  <si>
    <t>Cost</t>
  </si>
  <si>
    <t>EBITDA</t>
  </si>
  <si>
    <t>Taxes</t>
  </si>
  <si>
    <t>NIAT</t>
  </si>
  <si>
    <t>Depreciation</t>
  </si>
  <si>
    <t>CAPX</t>
  </si>
  <si>
    <t>Manufacturing plant cost</t>
  </si>
  <si>
    <t>Total cost</t>
  </si>
  <si>
    <t>COGS</t>
  </si>
  <si>
    <t>Sales force cost</t>
  </si>
  <si>
    <t>Cash flow</t>
  </si>
  <si>
    <t xml:space="preserve">   US</t>
  </si>
  <si>
    <t xml:space="preserve">   Europe</t>
  </si>
  <si>
    <t xml:space="preserve">   Japan</t>
  </si>
  <si>
    <t>Total</t>
  </si>
  <si>
    <t>Number of doctor's offices</t>
  </si>
  <si>
    <t>Potential users - total</t>
  </si>
  <si>
    <t>Potential users - new</t>
  </si>
  <si>
    <t>Market penetration</t>
  </si>
  <si>
    <t xml:space="preserve">   launch year</t>
  </si>
  <si>
    <t xml:space="preserve">   initial rate</t>
  </si>
  <si>
    <t xml:space="preserve">   peak rate</t>
  </si>
  <si>
    <t>First year</t>
  </si>
  <si>
    <t xml:space="preserve">   entry year</t>
  </si>
  <si>
    <t>MediDevice share</t>
  </si>
  <si>
    <t>Unit sales</t>
  </si>
  <si>
    <t>Cumulative unit sales</t>
  </si>
  <si>
    <t>Prices</t>
  </si>
  <si>
    <t xml:space="preserve">   device</t>
  </si>
  <si>
    <t xml:space="preserve">   materials</t>
  </si>
  <si>
    <t>MediDevice installed base</t>
  </si>
  <si>
    <t>Revenues</t>
  </si>
  <si>
    <t xml:space="preserve">   new devices</t>
  </si>
  <si>
    <t>Costs</t>
  </si>
  <si>
    <t xml:space="preserve">   unit manufacturing</t>
  </si>
  <si>
    <t xml:space="preserve">   sales force</t>
  </si>
  <si>
    <t>Tax rate</t>
  </si>
  <si>
    <t>Discount rate</t>
  </si>
  <si>
    <t>NPV</t>
  </si>
  <si>
    <t xml:space="preserve">   peak year - base</t>
  </si>
  <si>
    <t xml:space="preserve">      direct sales</t>
  </si>
  <si>
    <t xml:space="preserve">      licensing</t>
  </si>
  <si>
    <t xml:space="preserve">   licensing benefit</t>
  </si>
  <si>
    <t xml:space="preserve">   licensing fee</t>
  </si>
  <si>
    <t xml:space="preserve">   peak year - actual</t>
  </si>
  <si>
    <t xml:space="preserve">   US plant cost</t>
  </si>
  <si>
    <t xml:space="preserve">   ROW plant cost</t>
  </si>
  <si>
    <t xml:space="preserve">   depreciation  lifetime</t>
  </si>
  <si>
    <t>Third generation</t>
  </si>
  <si>
    <t>Second generation</t>
  </si>
  <si>
    <t xml:space="preserve">   share of installed base captured</t>
  </si>
  <si>
    <t>Benchmarks</t>
  </si>
  <si>
    <t>% changes</t>
  </si>
  <si>
    <t>Strategies</t>
  </si>
  <si>
    <t>Strategy Table</t>
  </si>
  <si>
    <t>Number</t>
  </si>
  <si>
    <t>Licensing</t>
  </si>
  <si>
    <t>Ramp up</t>
  </si>
  <si>
    <t>Ramp up (0/1)?</t>
  </si>
  <si>
    <t xml:space="preserve">      min IB</t>
  </si>
  <si>
    <t xml:space="preserve">      max IB</t>
  </si>
  <si>
    <t xml:space="preserve">      min royalty</t>
  </si>
  <si>
    <t xml:space="preserve">      max royalty</t>
  </si>
  <si>
    <t xml:space="preserve">      slope</t>
  </si>
  <si>
    <t xml:space="preserve">      base</t>
  </si>
  <si>
    <t xml:space="preserve"> </t>
  </si>
  <si>
    <t>Strategy 1</t>
  </si>
  <si>
    <t>Strategy 2</t>
  </si>
  <si>
    <t>Strategy 3</t>
  </si>
  <si>
    <t>Strategy 4</t>
  </si>
  <si>
    <t>License (0/1)?</t>
  </si>
  <si>
    <t>M4- B Case</t>
  </si>
  <si>
    <t>Fig 7.17</t>
  </si>
  <si>
    <t>Fig. 7.19</t>
  </si>
  <si>
    <t>Fig. 7.20</t>
  </si>
  <si>
    <t>Fig. 7.18</t>
  </si>
  <si>
    <t>SGP/rjb</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</si>
  <si>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</si>
  <si>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</si>
  <si>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</si>
  <si>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</si>
  <si>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</si>
  <si>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</si>
  <si>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</si>
  <si>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</si>
  <si>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</si>
  <si>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</si>
  <si>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</si>
  <si>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</si>
  <si>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22e75fc4-4975-46ff-bdc4-35986958eee7</t>
  </si>
  <si>
    <t>CB_Block_0</t>
  </si>
  <si>
    <t>㜸〱敤㕣㕤㙣ㅣ搷㜵㥥㔹㜲㔷㍢㑢慥挸㐸戲ㅣ㌹㡥捤挴㜱ㄲ㤹ち㉤挹㔶ㅤ愷㜵〵㡡㌴㈵㈶㤴㐹㡢㤴㥣搴㑥㌶挳摤㍢攴㔸㍢㌳昴捣㉣㈵㍡㙤敤愶昹㜳㠳扥戴昹て㠲㈰挸㑢〲㌸〱㠲愰㐱㠳攴㈱㉦㜹戳㠱扥昴慤て敥㑢㕥ㅡㄴ〲晡摥昴晢捥㥤搹㥤摤攵づ改戵搳搲〵㠷攲攱㥤㜳㝦㘶敥㍤扦昷㥣㍢㌲㑣挳㌰晥㠰㡢㝦㜹㡤戲㜰敦敡㑥ㄴ㉢㙦㘶㉥㘸㌶㔵㍤㜶〳㍦㥡㤹つ㐳㝢㘷挹㡤攲ㄱ㌴㈸搵㕣搴㐷挵㕡攴扥愸捡戵㙤ㄵ㐶㘸㔴㌴㡣㜲搹㉡愰㥥㠳昰㜷㌲扤戱搸㙢㝣ㄴ攰摡摣愵攵昵攷㌱敡㙡ㅣ㠴敡捣搴つ摤昷㠹挷㘶ㅥ㤹昹攸戹㐷㘷捥㥥㤹㥡㙢㌵攳㔶愸㥥昰㔵㉢づ敤收㤹愹㤵搶㝡搳慤㝦㐲敤慣〵㌷㤵晦㠴㕡㍦晢挸扡晤㈸㕡㕦戸攰㍣晥昸㐷挷昱㘰㘳㘹敥搲㑡愸㥣攸㙤ㄹ戱挸搷㝤㜴㕥搵㕤捥㑢愹搰昵㌷㘶收㉥攱㕦收摤㜱昷搸捣敡愶㔲㌱ㅦ慣㐲攵搷㔵㘴愱攳㤸㌷ㅢ㐵㉤㙦㡢ぢ㘷㜹ぢ㤸㘶摤㡥攲愲㌷愷㥡㑤换㑢㐷㉤㝢换㔸户愶扤㌳敥慤㉡㍦㜲㘳㜷摢㡤㜷㑡摥ㅡ〶㙡㔴扤敢㤱扡㘶晢ㅢ敡㈹摢㔳㐵敦㜲换㙤㡣敡换ㄸ昹㔰㍡㐴昶挵㘴昲㌳戳㤱㌷户㘹㠷昲㐶ㄱ㤷㈵愷敤㐲㔸敦㙥晢挰攰㜱昹敡昲〴㡥昹攰攰㜶愸戹㘱㠷敤㤶搳㠳㕢㈶㤳敦㝥㠳㠷〷户捦慣㔱㜷㥦搳㠳晢挸㔲㜶户㌶挷ㄲ摥㤶ㄵ挵㘴慣ㄲ挱ㄱ㠲㌲〱〹㘸㔵〸挶〸挶〱捣搱晦㠲㠴㘴㍢戲慡㔰戳ぢ戵昵㐲慤㕥愸㌵ち㌵㔵愸㌹㠵摡㐶愱戶㔹愸戹㠵摡昳㠵摡㑤戴㐹慦昲㤱㈳㠵攴㝡晡扦愷捦㝤晤搵摦㝤晣敦㝦昳㤱㥦晦攸愹摦晦㜶晣㈸ㅡ㍤㥤扣搴㝣㘸摦〲慢㜵㜸昸晣捣㔹晥散㉤ㄳ㄰〹攷㠲昳㤸㜳敥㕣攳挲㔹晢ㄱ扢挸㘹攵㄰扦㡢㔱㈶搱㜶摣㜹挶昵ㅢ挱㉤愱摤扤㤷散㐸㜵ㄶ㙥㍡愹扢ㄴ戴晣㐶昴㥥摤㉢㔷㘳㍢㔶昷昴搶㜵〶改敢戶ち戱㔲㤱㍣敦扥摥㙥㌷散㘶㑢捤摥㜶㜵昵㝢㝢慡扤㤵㌰㔸ㅦ㕣扢㄰慡ㄷ摡戵㝤㙦㌴ぢ㠵戶㉤㘳昷捤㔲㔷改昷㥡㥡摢っ㈲攵换敢㑤㝢㉢㙥晤愶ち㔷ㄵ搵愱㙡挸㔴敦㘲㔵㈲昵搳换㍥㈶ち㘹㙤扣㍦㡢㜵㥥扣ㅤ㐳㤸㔵〳敦扢愵挲㜸㘷捤㕥㙦慡㤳㕤㑤昴㌳㔱㜱慡ぢ扤㄰搴㕢搱㕣攰挷㘱搰散慥㤹㙤㙣摢搰㌴㡤慢㐱㐳㡤㡥ㅡ愲ㄴ愰㙣㐷㐶㑣搳㜸㘸戰㉣〸㈱㌲㈴愶㈰扦扢㥢敤㘶慥㘱㜶㤸㐵㔳㤱㈷ぢㅦ搸㘳㌰扥慦攸㤸ㅣ〹捣捣㠹戶㠳て晤昰ㅥ挳戶㈹昷挷㙤㕣㈸ㅣ㑦㘶晦攴戶昲攳㉢戶摦㘸慡㌰搷昲㤹㝣㈳㙢〲愰㜸〷ち㘱攰敡搱捣㤹户捤㥤攲㉤户ㄱ㙦㤶㌶㤵扢戱ㄹ〳〷敢㔸㉥㜳㘹晢㉥敢㕤㐰㔹挷〸㡥〳㔴㉡㐶改〴ㅢ㤵㉡戸㡣㈲戵㔳㡥㉣㜷㈹㜲昶敢㤲攵㜱㘷挱㙤挶㑡㉢攵〹〷ㄴ搱㔶㑤挸㔷㈵㡢㠶㜶㕤ㅢ㡣ㄳ捥ㅣ戸搴㜶晤㜸愷㈳户㝤㔲愲㤹攸㔰ㄷㅣ㌸㕤㐰㔵搰慤て㜲㘴つ㑣搳愳つ昲ㅢ㘷㤸㠸㘲㤰㘳搹㌱㜲㌷㤳戱㝤㡥㡥㐰晢㉣ㄳ戲昵搹挱㍡㠲捣摥捦愴散㌴㔰ㅥて戵搹㙥㝥扣搶㘶㜷㘱攱慣㤳〴㜷ㄳ扣㥢攰ㄴ㠰昹㍢㘸㌸㙡㌹㤴扢㉦敢㍤戸户敥㈵㜸㉦〰昴㤳㐵㥤㤳愸㉡晡㔰晢昱㈳搹慥ち㍦㔹㥣㘲慤㡡攸ㄹ户晤捣慡㈷㠴㑥扣捥㠳㘱㙢㐷挵挶㝥㜰㌰㙦㘶愷㐳㡥捣㘹㥡㥤敢ㅥ㑤戳ぢ挱愶㐳摡慤晢搱搵㥡㈲㜸ㅦ㐰挵㝡㍦㈱㡣ぢㅤ摥晤㜹昴㜴㈹摦ㄱ㙥㤱㜶㠶㠶㌴昰〹㈳㜳ぢ㤰愳攴晡戶㉦㠷㍥㌴摤挱㘹攷ㅤ敦㐳㥦ㄹ㉣摦〹搱㝢散收愱摤㘱慣攸㑤㝡搱て㐰扣捣㝦ㅢ㘸㘳ㅥ㐴戵昵㐱㠲て〱昴搸ㄸ敥扥摦㙣愴㐰摣㘲㉦㐳戹㘳㡣扡㠸㤷扢戶戳愵挴〲㡤㍢㙢㜶戸愱㘲㐴㌰ㄶ攷攱ぢ〷㘱愸㥡搸搴㌶〴挱晤换摤摤挸㘸㈱っ㍣攲て㝤攴攸ㅤ㘱ㄸ㐶㐷ぢ㈳㐶㡦㡦㥣攳㙢㘶㘲㑥ㄹ捥愱つ㝥㘴戰㤲挸㜴敡㘶㉦昶换摦㕦ㅥ㙡㤲㈱㌴挹㘹㉣慢昵㄰〰戴㠴昹慦〳㌵捡ㄹ㌶晢㠸㌴敢昶㔸ㄹ攱换搹㥤昴挴㄰晢昴挸㤸づ搸㕥㐲晣㈰慡㝡慢慥搷㔶ㄶ㘳摥㡡ち敢㠸㉤戸㑤㔵搱㘱㔹慡㥡㐳㕤昱づ搱ㄵ㈳㈳㝤晢改㥣昸㥡昰㐹㡦㤶挸㤵昶摣捡㥣扤㜸㠷愹ㄸ㠶愴㔲挹〹つ戵㌵㄰㌹㡦㙤て㔵捣㄰㉡收㘱㉣㥣㜵㤶攰ㅣ挱㜹㠰攲敢搰㌴晢㕤㜸愶挲㡥㙣㌳愴㕤慢ㄹ㘵㤲㐱㐲㠴慦つ㔴㔶ㄷ昸㤸㍦㈱㜸っ愰挷晤㘱〰㌲㠷ㄱ㠵攴ㄹ㐶㤴㌴㠶㜳挳㔵户挸〳㐷ㅤ㈴㤶收㕡㔱ㅣ㜸捣㉣㔵㥤昹攰愹㈰㥥㜷愳㉤㘴愲㡥㍢㐹攱㤹㑤攵㠳扢㐲昸㍥㍤戸㘰㙢㑢㌵㉣㘷㌵㘸㐱戵㉤捥ㅦ㠴㡤㌹㤶〳扥愴散捤ぢ㈶慥攱昶挷ㄸ挲挴㑡㑢扣㤵搱搸㝤㐵扦戹改㥢攸慣攸㥡ㅢ㌷搵㤸愳㠵㡥攵戲㠳㔵㐴收愰㜱挴㔹摢っ㤵㥡慦㍡㤷㐳户搱㜴㝤㐵㘲挰挷㘴戲㙥㐹㙤㈰㑢戰ㄲ㌰〷ㄸ昸㔵㘷㉤戴晤㘸换㘶㐲㜱攷㔸搷㥤愴㐵㡡捥㈵搷㡦昰ㄸ愱㈲换ㄳ捥敡㘶㜰ぢ搹摡㤶攷㕦戶户愲〳㐱ㄵ㌲扤扥㠴㌴㘶挱㉣ㄴ捣㜲愱㍣㉣㝤戸㈱㌷っ捡摥㈸㠱搰捡㈸㌲㘶㥥㘳扤改搷㈷㌹ㅡ晡改㝣愷㜱㘴㡦摡挸㤱㕣㉤㑣㐹戵ㅥ㘷㥦㡦〱㕣戹㝣㝤戱㤳㤹㝢ぢ昹敡㈲㘳晣㌹ㅡ㕥㤸愲㥤〶㘱㠴敥愸㘶ㄴ攲挸㌷㤰㍦搰㥢㜷扤捣㔷㜱愴つ㜹敦㘸愷戸㠰㍣搲戸戳㘴慦慢㈶戲搱㥥ㅤㅦ搵㌷㜴㘲㍤扢ㄹ㈵㜵㜳㠱攷搹㘴㉣㌲攵㙡摤㈶晦捥戶攲攰慡敢㕢づ㠰㜰㕦㠲戲㙦〳㘵摦ㄶ搴戸㜳㡤㠹㐱㈹㜳慣㘰挳づ摤㜸搳㜳敢㘵摥㌰㜹㜷㈰㌸ㄲ㈲㑥扤㥢㕥愹挶㤸敡昱攵慦挳㘱㡢㘶㐰散ㄹ㘸㔱㉥ㅤ㠹て扥㉤㤸㈵晣㤸㐳㠶㤵愰㕥㈴㑥㙡晤ㄹ㐶㉢捡戹〸㈸ㅣ戹敥愴愷㉦敥扣〴㡣㔶㐱愴㝡づ㡢㈰㈶㤸㔱昱っ㜰㤷㥣敢扥ㅢ㠳㝡愴搸㠲ㅢ捦㐷㈰㌹〰㡡戲戹扤㐷愸㥡改㌴摤戶〹昷昷㔷㜵ㄹ㠹晢晡敢戳㔶攳〳扢㔴㙢㝢㤲㌱㈳㝢㌵ㄲ扢戲换㍢ㅥ㈴㐳㘳㡡搹㑥㙤㡤㤹ㄷ㌴敤慣㍢㜵挸㕢㌰㑢挲㌳㠶昵攷挲㈸㐸昳㈶ㄶ㡡ㄱ晢㝣昶挸攴㙢攸〱㔴㘸愵㌴慥㥡㈴〴ㄷ㜱攸愴愱㉡挹ㅤ攴晢㘸㔲㕣㙥挵㕤㌵昶敤攳㐹捤㙣戳戹散挳㐷愸摢㘱攳㠰㠸㌴收愶敤㡢㐸攷戰戶㕦㉦㙦㐶㄰ㄳ㌱㘴㔲㈴㈷ちっ㌱㠴㜰㘵昲愹昴捤慡㕣敡㌶扡捣扢慢捡昶㠵〲慢㜱㘳㕥㙤㡢ㄳ搶昱攳㡦㑢㠷昶㕥㔱昴愸攵捣慥㐷㌰攸㌱昵㜸㔲ㄲ〱户㥣㙢っ㑡攱〸〳搴㙥㔲㕡愹挷㐸散戶〷攰扥攰攰㔰〷㉢愲ㄳ㈷昴捤愸㐱㑢㌹㡣摢㍤〹捡捥㤰ㄴ㠵㈲㜵攴晡捦㡢收㜷扥捤敢挷ㄷ㡤戴㤰〸ㄱ㤳㕤㌹扥〳㠸㥢捤㑢㔲㡡㡥愷改㜲慤搹㐴㘹㡤愷㌸㍡ㄸ㔵㍡㝣㘱㡣㌳㍣捣㘴㑤㔰㙣㥡㌸攱ㄶ扢戰愶捤㥤愳捥愲㕦㙦戶ㅡ㑡㑣㜱慡慢挵㈲ㅦ〸㝡挹攱㍦㉤㑤㌹敢㤲㉣捡㈲㌶㔲㥣㌲㠹㌴扣搷㙤㕤㐴㜷㔱㜲ㄸ㐳㥢㍥愶ㅦ㜳㠲㜲㤲づ敢㍢愵㐰敦昰㔸攷昸㠲ㅣ㥤㠳㑡敢㐳㔱㤷㉤攱㌴㕥㍢㠷㉣搲㤶㘹戶ㄴ㉣〵昴搸㌳愸㉢慥㐶ㅤ〸ㅡ㘱㥥㕡攱㤵㑡㜰㐶㠶㤴づづ㘲摣㐹㜲扢㜷㕥㤲㕢攳づ㐸㈱ㄴ㌰㤹攱攵ㅥ挸挰慡㐲㤰攸㙥ㄷ㍡㍥户挹摣㉦晤㙥㙢ㄶ挰㘴ㄲ㤸づ㉤㕡㙡〷㘷づ攵扤ㅤ㥣晢搱㉡㈷㍦㥡㑤愵㌲㐳㜹ㅣ攱㝡㄰つ搲挴㙤昴㕡〰㈳ㄴ㥦㤰㘳㘱改挹挴㘹てㅢ愰㈰㍣搹㠳㕣戱㘳ㅣ㝥昱㑦昵愰㘷ㅢつ扡扢㠸捥ㅤ〸慡攲攰㠶㜶㐷㑦昴ㅣ挹㤲㌹搱扦㝢愰愷㈲㌹㉡㜸㝥㝥收㡡ㅤ搷㌷㔷攳ㅤ㝤㙣㙢㔸㤶㈸晥ㅡ搱㠸㕤㥦㑥㥦㜹搴攷㌱搴㙤慥㝤攵愶ㅦ摣昲攵扤㡡ㄱ捦晣㠱㐳㜰㠰昲〸㕦戲㘲晣〱㍦㜲ㄵ㡣攲慦㌰攲㝥㕥㥢〳㜴挲㈳ㅣ㠷㤷㔹戱ㄶ昰㠷㈹敡㈹晣捤攱ㄵ昸敦敤㜳〳攴㤵ㄳ㍤扣㈲捡攰㤰㔹晣㡤户㡤㔹捣㕦㠲戴㘴ㄸ㄰㍣㍤㈲㔲㌰捣㝦挶つ㠹づㅡ㠰㜰搶㈲㈱挸昷㍥晣捤㈱㥦㈸昴攴愰〷㡦㠵晣晦愱㔴㉡搵扢㡡搵晦㠲㔰㥢扦〰㌱㠴㑣愰㐹㕢㉥捤㝦捡㤰〹㔲戶愴挹㘴昲㐰㠸挸昲搵愴挰㥢㈲ㄳ戵㙦㉡㈵捥㜹ㅤ㙥㐶晦攸㐷㝦晦て㌷愳换愰㌰㉦昱搷㤰㜴㝢㄰攵戶扢㔰攸㜳ㄷ㤸挶ㄷ㜷㘱㠵㝤㤸捦搷敥㐲ㄲて戹〶挴摥敥〲戳㝣㌹㑥㘱㈶改㥡〹㜱㜰㌷㜶搲㘳慣散ち㡥攰慡〸㤹㝤ㄸ戰㘸づ搱愹扢晢搱㉢㜶㘸㝢愷〴㝦㌹㔴㌰㙣攱ㅡ捥㜴㑢ㄷ昶戸㘷搷ㅡ改戴㑢摣㈲㡤户ㅦ挶㔶昶㜷㤲ㅤ㤴搲㤷づ攴㥢㘵戳昴ㄶ愲㈶㈶昷㄰挶攷㑥晣昴昲扦扦昸㠵㡢㍣户㤶昰㙡㤱㠹攲㘱㤲昷昴㉢㤰摥捤ㅣㄹ戹㡢㥦攸㕣挵愷㑡敥㔶㔳㕤戲㐳昱㠸㈲换㑢㡢㥡昱㌲㡣愹㤹敦㈰戸㥢㌸〱愱摤捤㤹㥥搰愷㝣攲㈴攱挲㤹捣㡢㑢㝣㉦㑤㈰㥡〳㡤搹㤰㥥㘷昱㈷㌰㐷㙦昲㐵扡㍤㐶敥㐰㜹㤹收慢愹扤搳〸挳戸〰㡢愶户㤵㈶て〰愴㕡ち㤹〸㜲㐸㜶㔳挳愳〱愲愵慥愳㔰㝣ㄸ㈰㈷挷搶㥢散㘵㙣攰㔰〹愸昶昱扦㈱㍦㘷挱㉡㠲㡡㘹㕣㝥搸摤㉤㐳〱愹㘹㘲搲㔶㝣㥡ㅢ㈸挸㐶㠶㠸㜳㈹昶ㄹㄴ搲慢㜸ㅥ愵㝤㠷愶昸㤰慡愷㔳㜰㕡戰㡢ㅥ攳㙥ㄵ敦㐹扦㠵㌳㈰戰㌳㈵㌱ㄸ晥㌱愲戱㌹㤵㙣㥤㙥㕡搱㈸挲〹㕤㙣㜷ㅡ㑢慡㘰戳晣㔳搸愱㈲つ挸㙦㠶㔸㍦摤ㄹ晡慥摥ㅡ摡㌸晦〸㈶挸㕦昸㕦昷攵〸㌶㥥㑡㠹㠱㠶摤㔷慢戲㍥㈸晥㐹㜴攱愴つ搳敡ㄴ攵摥㘴戶㍡㤵慣㤱㝥晢捦㍣戶㐸搶愷搸㥢〹敤㉥晢晦㉣㄰㝢摡㝦昳㜱昶挵慦昵㕣㔲㄰攷㤴戹㤴㍤搳㌷㕣ㄱ㐴戹㤱挸㤱㑤戲㈵㐵㈶扦㜵㘹ㄵ㥦戰敡㙡搱攰㠸㠱㡤昶ㅥ㤲㘸昷愵㙦㍢㌶㔰〱㌲㑦㔴晣㈱㔴搰挰晥摤㝡㉢摤改㤶㍥㠳㡥㈷慥扡昵㌰㠸〲㈷㥥㕡㐵晡㜷㡡㕦愱㌹昰㜹㘶捤ㅦ昴㉡戵〷戰ㄲ攳㥦㐵㥦愵㘵㈸散愷㔴晣昶㘴㈵㤹㘳搸㕦㑥㠳摦㈳㑤㘶ㄲ㑤戴つ搱扢㥣愷㕢㜶ㄳ㥦戰㉥㈳敡ㄹㄳ㜵㈰㑣㥤㡥㍤昷㥥搴攰挲攱慣搶㈷㄰ㄹ㔲捤ㄹ愴挹㘴ち捦㝥㥡慢摡扢〶摤㙤㤳戹㐵㙣㌹㕣昴慤㔲晣㍥㈸扡扦愷㜴㌳っ㥦挹㉦㤳㜵㥣昴㈲㑡晢て搳㜲愴攳攰昰攴㠳㙥㠶挳愶㥢〸愲敤㥤〱慦㤸戳攸换晥搶㝡㔲攰㡤挹㌸ㅦ〵搰晣ㅥ愶㐳戶㐷搹㈸㌵〰〶昳昲㜷搱㑣挷つ搸ㄸㄷ㜹搹㘴㥣㐷挶〷挳ㅢ昴搶昸㙢㌲㝣㈰搸㡤㉣㤶扢㔵挱㙥㘶戰㤳摣戲昲㌰㠶攵〲㔴㈷㑣㙥㔱挸捦ㄵ昳ㅢ㜸攲昷昱摢㕥㌷㔳戶㈱㙣㝢ㄳ㈰扤㑣㙥㐳㘴㌶㕦㐳攳昶㙣㍣㘰〷捦收ㅦ搰戴㝦㌶㜴㈰攴つ㠳㜴㜰晣㥤㑣つ㤰戵㠵㍢敢〵㠲㤰㈰㘲㘵㙡㠷㈶愸㕡愹慦㑡㍡㔵昱㑢搲ㄸ搷扦㈴㝦摦戸昸晡㙢扣㝥㝦搱ㄴ㘵㡡㉡㉢㤶ㄶㅡ㤸㔴愶㌲㡢慦㘶㘷戱つ散攰㔹扣戲摢㉣㈶㥦㐳ㅦ㔹搱摢㈸㔴㈷㈶㐹㝡戹摦搱昷㈴㤵摣扦㠸㠲昵㌹㠲扦㈴昸㉢㠲扦㈶㜸〹愰㕡㤹㈴昵愴攱换㐴晥つ挱攷〹晥㤶攰ぢ〴㕦〴㐰㐳ㄲ㔴ㅡ㝥㠹挸㉦ㄳ㝣㠵攰ㄵ㠲扦㈳昸㉡㐰戵㔲㈴㡤晦㜴戰㠱愳晦㥡㝥㤷㡢㕣㐵搷〷戸㑦攲㠳摡㥤〲晡㡦攰㝦ㄳ㈸㡡㌵ㅥ㉤㝣㙣戸戱㔲㡦㤸挶戴ㄸ㘳ㄱ摦挲㌸攴㤷㑥〸㤴㈳摥㠳摦戲㘹㑣㤲㐹戹㉡搵挹㐹昲㤳㉥ㄶ户㔰捣昹捣㑡晣㔳ㅥ㐹㘵㍣慤愴〳攳㈵敤㤵㤴扤㈴㈲㝥㈰戴㜳㤲换ㄸ㘸㔲㑢㐳㥥戶㌰愳㤴愹慦㕣㐹攲㤱㐶㈱挹晦㐱愸㜴㥡㠳㐲挸㠵㌴挳戴昱捦㝥搱〹㤳愱〲ㄷ㈴㑦㌷愶戰㑡攳ㄷ搲挶攷昱㝤㥣戴挱挸晡㝡㈳㙤㑣愱㤶挶㕢㘹攳晦㌸㝦慡摤㌸㤵㘱㍤昲㈴〵㜸ㄲ扦搵挹㈲㘵㉤㘷摢㈱ㅢ戱捣㘷昳ㄳ㘸㕥㜴攸捡㡣㌹ㅡ㑤㥥㤴㡣㝥㔳㥣㤹㜱㥣搱〹昱攱晡ㄲづ㥣攱㘴づ㉣㥥晥晦㉢ㄶ㜱㄰㙤摥㡥㙤㝣㤷扥㡤㌳〰愱㈵㜷散㕣㜲㤶㐳㈰㡥㌸㡢ㄱ戶户㡤〳挵㉤昰捣㐶昵㔲敦㤱㉢挹昱攲㍢敢㤱收㉥ぢ㍣摡㌳㥣㈵㤷㝣搷愸改愷㐴㌶㕥敥戰㡦昵㡦㈰づ㠲㘳㠰㉣㔴㜴㙥㡣挷挷つ㤳㉡㤴愴㉥㝤ㅤ㘰㈲晤て㐲愶戶㈵㍡㔵㌰㥦㑦挷换㌲㡤昵㑤㜶昸ㄶ挰〸〲收㘶挲㜲摤攳㔲ㄵ㔳㌹㥡づ㐶愰㐶ㄲ愳㘷㔲㌹ぢ㕡㈵㘸㍡敢ㄵ㤳敡㕡搰㡤〴㝤㔲搰㔴攰㠲慥㈷攸扢〵㑤㤵㉥攸昵〴晤㘱㐱㔳挹ぢ摡㑥搰愷〵晤㜲㡡晥㙣㠲搶㙦㐲敤㉦慤㙢〹㕡扦挹攷㔳昴㘷ㄲ戴㝥ㄳ㕡〸㘹晤改〴慤摦㠴㌶㐳搰捦㈵㘸晤㈶戴㈲㠲㝥㌶㐱㥦〶愲㘲搲㤸〸晡㉦ㄲ戴㝥ㄳ㥡ㄷ㐱㝦㉡㐱敢㌷愱挱ㄱ昴㈷ㄳ戴㝥㤳㔷㔲昴㌳〹㕡扦〹㡤㤲戴扥㤱愰昵㥢搰㑣〹晡㝡㠲㍥つ㐴愵㐸㠶搸㌷㘷㤲㙦㠶㜳搷慣㔷搱搵㈴户〸〷㥡㜲㡢㍢敢㈷〰改㌵挹ㅢ慤㜴挶晥〷㠳ㄸ挱晥</t>
  </si>
  <si>
    <t>Decisioneering:7.0.0.0</t>
  </si>
  <si>
    <t>CB_Block_7.0.0.0:1</t>
  </si>
  <si>
    <t>67af5203-3d4c-43d4-875e-b5aee7367cda</t>
  </si>
  <si>
    <t>㜸〱敤㕣摤㜳摣搶㜵〷㤶摣搵㘲挹ㄵ㘹㐹㤶㈳挷戱ㄹ㍢㑥㈲㔳愵㈵搹慡攳㌴慥㠶㈲㑤㠹ㄳ捡㘴㐴㑡㡥㙢㈷ㅢ㜰昷㠲㠴戵〰㘸〰㑢㠹㑥㔳扢㑥㥡挴挹㕢扦㥢㑣挷搳改㔳㘷㤲㑣昲㤰㑣㍣㠹晦〳㝢愶㉦㝤换㠳昳搲㤷㘶㔲捤昴愵㙦改敦㜷㉥戰㡢摤攵㠲昴摡㘹改づ㐱昱昰攲摣て攰摥昳㜹捦戹㤰㘱ㅡ㠶昱㍢㕣晣换㙢㤴㠵晢㔶㜷愲㔸㜹㌳㜳㐱戳愹敡戱ㅢ昸搱捣㙣ㄸ摡㍢㑢㙥ㄴ㡦愰㐱愹收愲㍥㉡搶㈲昷㘵㔵慥㙤慢㌰㐲愳愲㘱㤴换㔶〱昵ㅣ㠴扦㤳改㡤挵㕥攳愳〰搷收㉥㉤慦扦㠸㔱㔷攳㈰㔴㘷愶㙥攸扥㑦㍤㌱昳搸捣㘷捥㍤㍥㜳昶捣搴㕣慢ㄹ户㐲昵㤴慦㕡㜱㘸㌷捦㑣慤戴搶㥢㙥晤昳㙡㘷㉤戸愹晣愷搴晡搹挷搶敤挷搱晡挲〵攷挹㈷㍦㌳㡥〷ㅢ㑢㜳㤷㔶㐲攵㐴ㅦ挸㠸㐵扥敥攳昳慡敥㜲㕥㑡㠵慥扦㌱㌳㜷〹晦㌲敦㡥扢㈷㘶㔶㌷㤵㡡昹㘰ㄵ㉡扦慥㈲ぢㅤ挷扣搹㈸㙡㜹㕢㕣㌸换㕢挰㌴敢㜶ㄴㄷ扤㌹搵㙣㕡㕥㍡㙡搹㕢挶扡㌵敤㥤㜱㙦㔵昹㤱ㅢ扢摢㙥扣㔳昲搶㌰㔰愳敡㕤㡦搴㌵摢摦㔰捦搸㥥㉡㝡㤷㕢㙥㘳㔴㕦挶挸愷搲㈱戲㉦㈶㤳㥦㤹㡤扣戹㑤㍢㤴㌷㡡戸㉣㌹㙤ㄷ挲㝡㜷摢㠷〶㡦换㔷㤷㈷㜰捣㠷〷户㐳捤つ㍢㙣户㥣ㅥ摣㌲㤹㝣昷ㅢ㍣㍡戸㝤㘶㡤扡晢㥣ㅥ摣㐷㤶戲扢戵㌹㤶昰戶慣㈸㈶㘳㤵〸㡥㄰㤴〹㐸㐰慢㐲㌰㐶㌰づ㘰㡥晥ㄷ㈴㈴摢㤱㔵㠵㥡㕤愸慤ㄷ㙡昵㐲慤㔱愸愹㐲捤㈹搴㌶ち戵捤㐲捤㉤搴㕥㉣搴㙥愲㑤㝡㤵㡦ㅣ㈹㈴搷㜳㙦晣昷㝦扥晥攳户ㄶ摦晡昱愹㥢㙦〵㕦㝦㜳晣㈸ㅡ㝤㈱㜹愹昹搰扥〵㔶敢昰昰昹㤹戳晣搹㕢㈶㈰ㄲ捥〵攷〹攷摣戹挶㠵戳昶㘳㜶㤱搳捡㈱㝥ㄷ愳㑣愲敤戸昳慣敢㌷㠲㕢㐲扢晢㉥搹㤱敡㉣摣㜴㔲㜷㈹㘸昹㡤攸愳扢㔷慥挶㜶慣敥敤慤敢っ搲搷㙤ㄵ㘲愵㈲㜹摥晤扤摤㙥搸捤㤶㥡扤敤敡敡㡦昵㔴㝢㉢㘱戰㍥戸㜶㈱㔴㉦戵㙢晢摥㘸ㄶち㙤㕢挶敥㥢愵慥搲敦㌵㌵户ㄹ㐴捡㤷搷㥢昶㔶摣晡㑤ㄵ慥㉡慡㐳搵㤰愹摥捤慡㐴敡愷㤷㝤㑣ㄴ搲摡㜸㌰㡢㜵㥥扥ㅤ㐳㤸㔵〳敦扢愵挲㜸㘷捤㕥㙦慡㤳㕤㑤昴㌳㔱㜱慡ぢ扤㄰搴㕢搱㕣攰挷㘱搰散慥㤹㙤㙣摢搰㌴㡤慢㐱㐳㡤㡥ㅡ愲ㄴ愰㙣㐷㐶㑣搳㜸㘴戰㉣〸㈱㌲㈴愶㈰㝦愴㥢敤㘶慥㘱㜶㤸㐵㔳㤱㈷ぢ㥦搸㘳㌰扥慦攸㤸ㅣ〹捣捣㠹戶㠳て晤昴ㅥ挳戶㈹昷晢㙤㕣㈸ㅣ㑦㘶晦昴戶昲攳㉢戶摦㘸慡㌰搷昲㤹㝣㈳㙢〲愰㜸〷ち㘱攰敡搱捣㤹户捤㥤攲㉤户ㄱ㙦㤶㌶㤵扢戱ㄹ〳〷敢㔸㉥㜳㘹晢㉥敢㉥愰慣㘳〴挷〱㉡ㄵ愳㜴㠲㡤㑡ㄵ㕣㐶㤱摡㈹㐷㤶扢ㄴ㌹晢㜵挹昲戸戳攰㌶㘳愵㤵昲㠴〳㡡㘸慢㈶攴慢㤲㐵㐳扢慥つ挶〹㘷づ㕣㙡扢㝥扣搳㤱摢㍥㈹搱㑣㜴愸ぢづ㥣㉥愰㉡攸搶〷㌹戲〶愶改搱〶昹㡤㌳㑣㐴㌱挸戱散ㄸ戹㥢挹搸㍥㐷㐷愰㝤㤶〹搹晡散㘰ㅤ㐱㘶敦㘷㔲㜶ㅡ㈸㡦㠷摡㙣㌷㍦㕥㙢戳扢戱㜰搶㐹㠲㝢〸㍥㐲㜰ち挰晣㜷㘸㌸㙡㌹㤴扢㉦敢愳戸户敥㈳昸ㄸ〰昴㤳㐵㥤㤳愸㉡晡㔰晢昱㈳搹慥ち㍦㔹㥣㘲慤㡡攸ㄹ户晤捣慡㈷㠴㑥扣捥㠳㘱㙢㐷挵挶㝥㜲㌰㙦㘶愷㐳㡥捣㘹㥡㥤敢ㅥ㑤戳ぢ挱愶㐳摡慤〷搰搵㥡㈲昸㌸㐰挵㝡㤰㄰挶㠵づ敦晥㍣㝡扡㤴ㅦち户㐸㍢㐳㐳ㅡ昸㠴㤱戹〵挸㔱㜲㝤摢㤷㐳ㅦ㥡敥攰戴昳愱昷愱捦っ㤶敦㠴攸㍤㜶昳搰敥㌰㔶昴ㅥ扤攸㠷㈰㕥收慦〶摡㤸㠷㔱㙤㝤㤲攰㔳〰㍤㌶㠶扢敦昷ㅡ㈹㄰户搸换㔰敥ㄸ愳㉥攲攵慥敤㙣㈹戱㐰攳捥㥡ㅤ㙥愸ㄸㄱ㡣挵㜹昸挲㐱ㄸ慡㈶㌶戵つ㐱㜰晦㜲㑦㌷㌲㕡〸〳㡦昸㐳ㅦ㌹晡㔰ㄸ㠶搱搱挲㠸搱攳㈳攷昸㥡㤹㤸㔳㠶㜳㘸㠳ㅦㅢ慣㈴㌲㥤扡搹㡢晤昲昷㤷㠷㥡㘴〸㑤㜲ㅡ换㙡㍤〲〰㉤㘱晥摢㐰㡤㜲㠶捤晥㐰㥡㜵㝢慣㡣昰攵散㑥㝡㘲㠸㝤㝡㘴㑣〷㙣㉦㈱㝥㄰㔵扤㔵搷㙢㉢㡢㌱㙦㐵㠵㜵挴ㄶ摣愶慡攸戰㉣㔵捤愱慥昸㤰攸㡡㤱㤱扥晤㜴㑥㝣㑤昸愴㐷㑢攴㑡㝢㙥㘵捥㕥扣挳㔴っ㐳㔲愹攴㠴㠶摡ㅡ㠸㥣挷戶㠷㉡㘶〸ㄵ昳㈸ㄶ捥㍡㑢㜰㡥攰㍣㐰昱ㅤ㘸㥡晤㉥㍣㔳㘱㐷戶ㄹ搲慥搵㡣㌲挹㈰㈱挲户〷㉡慢ぢ㝣捣ㅦㄲ㍣〱搰攳晥㌰〰㤹挳㠸㐲昲っ㈳㑡ㅡ挳戹攱慡㕢攴㠱愳づㄲ㑢㜳慤㈸づ㍣㘶㤶慡捥㝣昰㑣㄰捦扢搱ㄶ㌲㔱挷㥤愴昰散愶昲挱㕤㈱㝣㥦ㅥ㕣戰戵愵ㅡ㤶戳ㅡ戴愰摡ㄶ攷て挲挶ㅣ换〱㕦㔲昶收〵ㄳ搷㜰晢㘳っ㘱㘲愵㈵摥捡㘸散扥愲摦摣昴㑤㜴㔶㜴捤㡤㥢㙡捣搱㐲挷㜲搹挱㉡㈲㜳搰㌸攲慣㙤㠶㑡捤㔷㥤换愱摢㘸扡扥㈲㌱攰㘳㌲㔹户愴㌶㤰㈵㔸〹㤸〳っ晣慡戳ㄶ摡㝥戴㘵㌳愱戸㜳慣敢㑥搲㈲㐵攷㤲敢㐷㜸㡣㔰㤱攵〹㘷㜵㌳戸㠵㙣㙤换昳㉦摢㕢搱㠱愰ち㤹㕥㕦㐲ㅡ戳㘰ㄶち㘶戹㔰ㅥ㤶㍥摣㤰ㅢ〶㘵㙦㤴㐰㘸㘵ㄴㄹ㌳捦戱摥昴敢㤳ㅣつ晤㜴扥搳㌸戲㐷㙤攴㐸慥ㄶ愶愴㕡㑦戲捦㘷〱慥㕣扥扥搸挹捣扤㡦㝣㜵㤱㌱晥ㅣつ㉦㑣搱㑥㠳㌰㐲㜷㔴㌳ち㜱攴ㅢ挸ㅦ攸捤扢㕥收慢㌸搲㠶扣㜷戴㔳㕣㐰ㅥ㘹摣㔹戲搷㔵ㄳ搹㘸捦㡥㡦敡ㅢ㍡戱㥥摤㡣㤲扡戹挰昳㙣㌲ㄶ㤹㜲戵㙥㤳㝦㘷㕢㜱㜰搵昵㉤〷㐰戸㉦㐱搹户㠱戲㙦ぢ㙡摣戹挶挴愰㤴㌹㔶戰㘱㠷㙥扣改戹昵㌲㙦㤸扣㍢㄰ㅣ〹ㄱ愷摥㑤慦㔴㘳㑣昵昸昲搷攱戰㐵㌳㈰昶っ戴㈸㤷㡥挴〷摦ㄶ捣ㄲ㝥捣㈱挳㑡㔰㉦ㄲ㈷戵㍥㠷搱㡡㜲㉥〲ち㐷慥㍢改改㡢㍢慦〰愳㔵㄰愹㥥挳㈲㠸〹㘶㔴㍣〳摣㈵攷扡敦挶愰ㅥ㈹戶攰挶昳ㄱ㐸づ㠰愲㙣㙥敦ㄵ慡㘶㍡㑤户㙤挲〳晤㔵㕤㐶攲晥晥晡慣搵昸挴㉥搵摡㥥㘴捣挸㕥㡤挴慥散昲㡥〷挹搰㤸㘲戶㔳㕢㘳收〵㑤㍢敢㑥ㅤ昲㍥捣㤲昰㡣㘱晤戱㌰ち搲扣㠹㠵㘲挴㍥㥦㍤㌲昹ㅡ㝡〰ㄵ㕡㈹㡤慢㈶〹挱㐵ㅣ㍡㘹愸㑡㜲〷昹㍥㥡ㄴ㤷㕢㜱㔷㡤㝤晢㜸㔲㌳摢㙣㉥晢昰ㄱ敡㜶搸㌸㈰㈲㡤戹㘹晢㈲搲㌹慣敤搷换㥢ㄱ挴㐴っ㤹ㄴ挹㠹〲㐳っ㈱㕣㤹㝣㉡㝤戳㉡㤷扡㡤㉥昳敥慡戲㝤愱挰㙡摣㤸㔷摢攲㠴㜵晣昸攳搲愱扤㔷ㄴ㍤㙡㌹戳敢ㄱっ㝡㑣㍤㥥㤴㐴挰㉤攷ㅡ㠳㔲㌸挲〰戵㥢㤴㔶敡㌱ㄲ扢敤〱戸㉦㌸㌸搴挱㡡攸挴〹㝤㌳㙡搰㔲づ攳㜶㑦㠲戲㌳㈴㐵愱㐸ㅤ戹㝥㝢搱晣摥㍦昰晡㤷㡢㐶㕡㐸㠴㠸挹慥ㅣ摦〱挴捤收㈵㈹㐵挷搳㜴戹搶㙣愲戴挶㔳ㅣㅤ㡣㉡ㅤ扥㌰挶ㄹㅥ㘶戲㈶㈸㌶㑤㥣㜰㡢㕤㔸搳收捥㔱㘷搱慦㌷㕢つ㈵愶㌸搵搵㘲㤱て〴扤攴昰㥦㤶愶㥣㜵㐹ㄶ㘵ㄱㅢ㈹㑥㤹㐴ㅡ摥敢戶㉥愲扢㈸㌹㡣愱㑤ㅦ搳㡦㌹㐱㌹㐹㠷昵㥤㔲愰㜷㜸慣㜳㝣㐱㡥捥㐱愵昵愱愸换㤶㜰ㅡ慦㥤㐳ㄶ㘹换㌴㕢ち㤶〲㝡散ㄹ搴ㄵ㔷愳づ〴㡤㌰㑦慤昰㑡㈵㌸㈳㐳㑡〷〷㌱敥㈴戹摤㍢慦挸慤㜱〷愴㄰ち㤸捣昰㜲て㘴㘰㔵㈱㐸㜴户ぢㅤ㥦摢㘴敥㤷㝥户㌵ぢ㘰㌲〹㑣㠷ㄶ㉤戵㠳㌳㠷昲摥づ捥〳㘸㤵㤳ㅦ捤愶㔲㤹愱㍣㡥㜰㍤㠸〶㘹攲㌶㝡㉤㠰ㄱ㡡㑦挸戱戰昴㘴攲戴㠷つ㔰㄰㥥散㐱慥搸㌱づ扦昸愷㝡搰戳㡤〶摤㕤㐴攷づ〴㔵㜱㜰㐳扢愳㈷㝡㡥㘴挹㥣攸摦㍤搴㔳㤱ㅣㄵ㍣㍦㍦㜳挵㡥敢㥢慢昱㡥㍥戶㌵㉣㑢ㄴ㝦㠹㘸挴慥㑦愷捦㍣敡昳ㄸ敡㌶搷扥㜲搳て㙥昹昲㕥挵㠸㘷晥挰㈱㌸㐰㜹㠴㉦㔹㌱㝥㠷ㅦ戹ち㐶昱ㄷㄸ㜱㍦慦捤〱㍡攱ㄱ㡥挳换慣㔸ぢ昸挳ㄴ昵ㄴ晥收昰ち晣昷昶戹〱昲捡㠹ㅥ㕥ㄱ㘵㜰挸㉣晥挶〷挶㉣收㥢㈰㉤ㄹ〶〴㑦㡦㠸ㄴっ昳攷戸㈱搱㐱〳㄰捥㕡㈴〴昹㍥㡥扦㌹攴ㄳ㠵㥥ㅣ昴攰戱㤰晦㍦㤴㑡愵㝡㔷戱晡㕦㄰㙡昳㘷㈰㠶㤰〹㌴㘹换愵昹搳っ㤹㈰㘵㑢㥡㑣㈶て㠴㠸㉣㕦㑤ち扣㈹㌲㔱晢㥥㔲攲㥣搷攱㘶昴昷㝥昴昷晦㜰㌳扡っち昳ㄲ㝦つ㐹户㠷㔱㙥扢ぢ㠵㍥㜷㠱㘹㝣㜱ㄷ㔶搸㠷昹㝣敤㉥㈴昱㤰㙢㐰散敤㉥㌰换㤷攳ㄴ㘶㤲慥㤹㄰〷㜷㘳㈷㍤挶捡慥攰〸慥㡡㤰搹㠷〱㡢收㄰㥤扡愷ㅦ扤㘲㠷戶㜷㑡昰㤷㐳〵挳ㄶ慥攱㑣户㜴㘱㡦㝢㜷慤㤱㑥扢挴㉤搲㜸晢㘱㙣㘵㝦㈷搹㐱㈹㝤改㐰扥㔹㌶㑢敦㈳㙡㘲㜲て㘱㝣昵挴㡦㉥晦晡攵㙦㕣攴戹戵㠴㔷㡢㑣ㄴて㤳扣愷㕦㠱昴㙥收挸挸摤晣㐴攷㉡㍥㔵㜲户㥡敡㤲ㅤ㡡㐷ㄴ㔹㕥㕡搴㡣㤷㘱㑣捤㝣〷挱摤挴〹〸敤㙥捥昴㠴㍥攵ㄳ㈷〹ㄷ捥㘴㕥㕣攲㝢㘹〲搱ㅣ㘸捣㠶昴㍣㡢㍦㠴㌹㝡㡦㉦搲敤㌱㜲〷捡换㌴㝦㤰摡㍢㡤㌰㡣ぢ戰㘸㝡㕢㘹昲〰㐰慡愵㤰㠹㈰㠷㘴㌷㌵㍣ㅡ㈰㕡敡㍡ち挵㐷〱㜲㜲㙣扤挹㕥挶〶づ㤵㠰㙡ㅦ晦ㅢ昲㜳ㄶ慣㈲愸㤸挶攵㠷摤摤㌲ㄴ㤰㥡㈶㈶㙤挵愷戹㠱㠲㙣㘴㠸㌸㤷㘲㥦㐵㈱扤㡡攷㔱摡㜷㘸㡡て愹㝡㍡〵愷〵扢攸㌱敥㔶昱㥥昶㕢㌸〳〲㍢㔳ㄲ㠳攱ㅦ㈳ㅡ㥢㔳挹搶改愶ㄵ㡤㈲㥣搰挵㜶愷戱愴ち㌶换㍦㠵ㅤ㉡搲㠰晣㘶㠸昵搳㥤愱敦敥慤愱㡤昳㡦㘰㠲晣㠵晦㜵㝦㡥㘰攳愹㤴ㄸ㘸搸㝤戵㉡敢㠳攲㕦㐴ㄷ㑥摡㌰慤㑥㔱敥㑤㘶慢㔳挹ㅡ改户晦捣㘳㡢㘴㍤挷摥㑣㘸㜷搹晦攷㠱搸搳晥㥢㑦戲㉦㝥慤ㄷ㤲㠲㌸愷捣愵散㤹扥攱㡡㈰捡㡤㐴㡥㙣㤲㉤㈹㌲昹慤㑢慢昸㠴㔵㔷㡢〶㐷っ㙣戴昷㤰㐴扢㉦㝤摢戱㠱ち㤰㜹愲攲㍦㐳〵つ散摦慤户搲㥤㙥改换攸㜸攲慡㕢て㠳㈸㜰攲愹㔵愴㝦愷昸ㄵ㥡〳㥦㘷搶晣愷㕥愵昶㄰㔶㘲晣㉢攸戳戴っ㠵晤㡣㡡㍦㤸慣㈴㜳っ晢换㘹昰㝢愴挹㑣愲㠹戶㈱扡换昹㐲换㙥攲ㄳ搶㘵㐴㍤㘳愲づ㠴愹搳戱攷摥㤳ㅡ㕣㌸㥣搵晡㍣㈲㐳慡㌹㠳㌴㤹㑣攱昹㉦㜱㔵㝢搷愰扢㙤㌲户㠸㉤㠷㡢扥㔵㡡㙦㠰愲晢㝢㑡㌷挳昰㤹晣㌲㔹挷㐹㉦愲戴晦㌰㉤㐷㍡づづ㑦㍥攸㘶㌸㙣扡㠹㈰摡摥ㄹ昰㡡㌹㡢扥散㙦慤㈷〵摥㤸㡣昳㔱〰捤㝦挴㜴挸昶㈸ㅢ愵〶挰㘰㕥晥㍥㥡改戸〱ㅢ攳㈲㉦㥢㡣昳挸昸㘰㜸㠳摥ㅡ㝦㑤㠶て〴扢㤱挵㜲户㉡搸捤っ㜶㤲㕢㔶ㅥ挶戰㕣㠰敡㠴挹㉤ち昹戹㘲晥㉤㥥昸〶㝥摢敢㘶捡㌶㠴㙤㙦〲愴㤷挹㙤㠸捣收慦搱戸㍤ㅢて搸挱戳昹㑢㌴敤㥦つㅤ〸㜹挳㈰ㅤㅣ㝦㈷㔳〳㘴㙤攱捥㝡㠹㈰㈴㠸㔸㤹摡愱〹慡㔶敡慢㤲㑥㔵扣㐹ㅡ攳晡搷攴敦扢ㄷ摦㜹㥢搷㙦㉥㥡愲㑣㔱㘵挵搲㐲〳㤳捡㔴㘶昱摤散㉣戶㠱ㅤ㍣㡢搷㜷㥢挵攴ぢ攸㈳㉢㝡ㅢ㠵敡挴㈴㐹㉦昷㍢晡㥥愴㤲晢㤷㔱戰扥㑡昰愷〴㕦㈳昸㌳㠲㔷〰慡㤵㐹㔲㑦ㅡ扥㑡攴㥦ㄳ扣㐶昰㜵㠲㙦㄰晣〵〰ㅡ㤲愰搲昰㥢㐴㝥㡢攰摢〴慦ㄳ㝣㠷攰扢〰搵㑡㤱㌴晥愳挱〶㡥晥㙢晡㕤㉥㜲ㄵ㕤ㅦ攰㍥㡤て㙡㜷ち攸㍦㠲晦㑤愰㈸搶㜸戴昰搹攱挶㑡㍤㘲ㅡ搳㘲㡣㐵㝣ㅦ攳㤰㕦㍡㈱㔰㡥㜸㉦㝥换愶㌱㐹㈶攵慡㔴㈷㈷挹㑦扡㔸摣㐲㌱攷㌳㉢昱㑦㜹㈴㤵昱戴㤲づ㡣㤷戴㔷㔲昶㤲㠸昸㠱搰捥㐹㉥㘳愰㐹㉤つ㜹摡挲㡣㔲愶扥㜲㈵㠹㐷ㅡ㠵㈴晦〷愱搲㘹づち㈱ㄷ搲っ搳挶㍦昹㔹㈷㑣㠶ち㕣㤰㍣摤㤸挲㉡㡤㕦㑡ㅢ㥦挷昷㜱搲〶㈳敢敢摤戴㌱㠵㕡ㅡ㙦愵㡤晦攳晣愹㜶攳㔴㠶昵挸㤳ㄴ攰㐹晣㔶㈷㡢㤴戵㥣㙤㠷㙣挴㌲㥦捤㑦愰㜹搱愱㉢㌳收㘸㌴㜹㔲㌲晡㑤㜱㘶挶㜱㐶㈷挴㠷敢㑢㌸㜰㠶㤳㌹戰㜸晡晦慦㔸挴㐱戴㜹㍢戶昱㕤晡㌶捥〰㠴㤶摣戱㜳挹㔹づ㠱㌸攲㉣㐶搸摥㌶づㄴ户挰㌳ㅢ搵㑢扤㐷慥㈴挷㡢敦慣㐷㥡扢㉣昰㘸捦㜰㤶㕣昲㕤愳愶㥦ㄲ搹㜸戵挳㍥搶㕦㠱㌸〸㡥〱戲㔰搱戹㌱ㅥㅦ㌷㑣慡㔰㤲扡昴㌷〰ㄳ改㝦㄰㌲戵㉤搱愹㠲昹㘲㍡㕥㤶㘹慣扦㘳㠷扦〷ㄸ㐱挰摣㑣㔸慥㝢㕣慡㘲㉡㐷搳挱〸搴㐸㘲昴㑣㉡㘷㐱慢〴㑤㘷扤㘲㔲㕤ぢ扡㤱愰㑦ち㥡ち㕣搰昵〴㝤㡦愰愹搲〵扤㥥愰㍦㉤㘸㉡㜹㐱摢〹晡戴愰㕦㑤搱㕦㐹搰晡㑤愸晤愵㜵㉤㐱敢㌷㜹㉤㐵㝦㌹㐱敢㌷愱㠵㤰搶㕦㑡搰晡㑤㘸㌳〴晤㐲㠲搶㙦㐲㉢㈲攸攷ㄳ昴㘹㈰㉡㈶㡤㠹愰晦㈴㐱敢㌷愱㜹ㄱ昴㜳〹㕡扦〹つ㡥愰扦㤸愰昵㥢扣㥥愲㥦㑤搰晡㑤㘸㤴愴昵㡤〴慤摦㠴㘶㑡搰搷ㄳ昴㘹㈰㉡㐵㌲挴扥㌹㤳㝣㌳慣扢㐶㑥ㄱ敥ㅢ晢ㅦ户愱扦㡣</t>
  </si>
  <si>
    <t xml:space="preserve">Forecast: NPV (M4) </t>
  </si>
  <si>
    <t>Percentile</t>
  </si>
  <si>
    <t>Forecast values</t>
  </si>
  <si>
    <t>Sales Method</t>
  </si>
  <si>
    <t>Direct</t>
  </si>
  <si>
    <t>License</t>
  </si>
  <si>
    <t>Royalty
 Plan</t>
  </si>
  <si>
    <t>Fixed</t>
  </si>
  <si>
    <t>Sliding</t>
  </si>
  <si>
    <t>MEANS</t>
  </si>
  <si>
    <t>90th Percentile</t>
  </si>
  <si>
    <t>㜸〱敤㝤㜹㝣ㅣ挵㤵晦㤴愴㘹愹㐶㤲㌵挶㥣收ㄲㄸ搶㠰ㅤ攱㑢ㄸ㐳ㅣ㉣㑢㍥㘴㝣换㕣㌱㈰挶㔲てㅡ㝢づ㌱㌳戲㉤㉥㝢挱晣〲〶挲ㄵㄲ㌰㠶攵〸㈱ㅣ换ㄲ㤶㄰づ〳〹㐷戲㄰㈷㈱㄰㈰㈱㈶挹㐲〸攷昲㘳㈱㉣晣㌸挲㝥扦慦扢愷㝢㝡㝡愴挱㘱㍦㍦晦戱敤㥥愷慡昷㕥扤慡昷敤敡敥慡㝡摤敤㤰ち㠵㐲㥦㘳攳㕦㙥㌵㑣散搵㌵㤸换㥢愹㤶昶㑣㌲㘹昶攴ㄳ㤹㜴慥愵㉤㥢㡤つ捥㑦攴昲搵㔰㌰扡ㄳ㤰攷挲摤戹挴改㘶㕤昷㙡㌳㥢㠳㔲㌸ㄴ慡慢搳㔵㤰㡦戰㝦㔱㈷愳㔹㑡搷㤰㐰㉢愴つ㤲㕡㤲㍡ㄲ㑤ㄲ㈱愹㈷㘹㈰㘹㈴愱㈱摤㐴ㄲ〵㘹ㄸ〹戲戴㝤收愲ㄵ㉢搱慣慥㝣㈶㙢㡥㙦㍥搶慡㝣晡搴㤶挹㉤㠷㑦㥣搲㌲㘱㝣㜳晢㐰㌲㍦㤰㌵愷愷捤㠱㝣㌶㤶ㅣ摦扣㜸㘰㐵㌲搱㜳戴㌹戸㉣戳捡㑣㑦㌷㔷㑣㤸扣㈲㌶〵摡慤慤昱㘹搳づ㙦搸〹㜶攷户捦㕣㥣㌵攳戹㉦挷攲㈸㕡㕣搴㍥戳㘵愱㤹晦㜲㉣敥っ㡢ぢ摡㘷㜶㘴㔲戱㐴晡㑢㌱ㄹ收㐱㘹敤㌰㝢ㄲ㍣㝡愶㤹㑤愴㑦㙤㐱㤳㡢〰㐶㙥㙡㑢㕢㉥㌷㤰敡㘷㐷㘸㌷㤳挹愵㘶㕣㡥㕡慡㈳㤷㕦ㅣ换愶㜲つ㈹㈲㘷㘶捤㜴㡦㤹ㅢ㤱㥡戵戶挷㑣摡㡡戹扡搴戱戱散挲㔸捡慣㘱愲㈹㘵ㅤ扢捥㕥㌳㥤㑦攴〷ㅢ㔳挷攴捣愵戱昴愹㈶㔵挲愹㌹〳㠹㕥㔵㔳㠳㍤㔴㍤㌶愸㘵㜲㠸搰㥥㔴㝢㕦㉣㥢㤷ㅣて摥挴㈰㕤㑦㌷ㄱ㉦㡡摡挵慥搴散㉢挵攳搵㤵㐸ㅤ㙤㘶搳㘶㤲㤵昰㈸㡥昳㈹〹㐰搶㔱㈸㈰攵戸挳㘳愴敡敤戳㠷扥戰ㄶ㘳ㄷ㤲昶㠱㕣㍥㤳搲扢㈲慤㜷㈳㘳㜷㤰敡㡥挹㤳昴ㅥ㘴㡤〶㔱㌵慦攲㑣昴ㄶ攷搹㔰搵ㅤ慢敡㕥㔱搵摤㔳搵摤㕢搵㙤㔶㜵挷慢扡㑦慤敡敥慢敡㑥㔴㜵慦慣敡㕥〵ㅤ㘷慢慢慤慤戲户扤て昸晥㍥ㅢ㝥摤搶戱戱㘷搳愲㜵愷晦昵㘳挵㤳㑦捥㐲㌶㐷敦㑤戲て㠸戱㉦昹ㅤ㤳づ搳捤㘴敤〷愲搴ㅦ搰づ戶㘵㤷㙢㜷扤㌷昱晤㘹㜳扦㝤摦㝤捦㉤㍣攸晡㝡挵㤳搷㌵㜲〰㑢ㅣ〸㘲晣〳昹ㅤ慤慤㝡㉣㔹〷㠱㈸昵㠲㙤㘴㡦昴搴户㝥㍤愹户攳摣㝢ㅥ㍤晢㡣ㄷ㈷搴㉡㥥晣慥㤱㜱㉣㌱ㅥ挴昸ち昹ㅤ慤㠷敢ㄶ戲づ〵㔱敡㘹摢挸搳ぢ晥昰散ㄳ愳攷捤㍢攷㥡㔵扤摦扤攸攳昳ㄵ㉦ㅥ慥㤱㐹㉣㌱ㄹ挴㤸㐲㝥挷攴㠹扡㤵慣挳㐰㤴㝡搲㌶㜲搷敦㕥㜹攸摦昷ㅣ㍤敦挱昷㡦摥攵㥡㈷㕥㝣㑣戱ㅢ扢㐶愶戱挴ㄱ㈰挶㤱攴㜷戴㑥搱㕦㈵㙢㍡㠸㔲㡦摡㐶㝥戰昵捡搴㕦晦㜲搴扣㝦㥤㌹㜳搳㘹收搷搶㠴㜹昱㥡ㅣ搴㐹晣晤㙦㌶慥㔷㍤戱㕣摥㍥㌵攸挱㤷㝢收っ㝦攲捣捥昶晣捦㥦㌸愸攴㑢㌹㜱昴㔱㐴㝦〶㠸搱〶㔲户㜰昱戱捤〷㉤㤸㜲戰㥥㐹㝥㍢㠸㔲㕢散愳㤲扦㘹捤㜹㘳㕦ㅡ㌷敢㥡㡢愷摥晢挱㕤㥦㥥愷㜸㌷㜱て敤㙣㤶㤸〳㘲捣㈵扦㘳捡㘴摤㐹搶㍣㄰愵㝥㘸ㅢ昹㘴㔵敡㉢㙦㜶晥慣昳敥㠱㍢㤶㕦戴昸㍢㌳ㄵ捦㍦搷挸〲㤶㔸〸㘲㉣㈲扦㘳㜲慢㕥㑣搶ㄲ㄰愵敥戴㡤昴㕣㝢挶㤸㘳晦敦昷收摤㜰昰㈹扦晡㘰搱晥㙦㉡摥捤㕣㈳换㔸攲ㄸ㄰攳㔸昲㍢㕡て搳挷㤱㜵㍣㠸㔲户搸㐶㝥㜴攱愱㍦㡤摤昰㠳㔹户㉣㝣扦愳㜵摤㠶㉢ㄵ敦㠶慥㤱攵㉣㜱㈲㠸㜱ㄲ昹ㅤ㤳愶敡㤳挹敡〶㔱敡㝡摢挸挸㥢搷㑤扤扣㜵户昶㑢敥㤸昴攴㥡㈵㌷㉦㔴扣㥢扡㐶㔶戰㐴て㠸搱㑢㝥挷㤴㔶㙤㤲ㄵ〷㔱敡㙡摢㐸挳攷て㑥㌱摥㍡㝦搱慤摦ち慤㝦晤㡦㐷敦愳㜸㌷㜶㡤㈴㔸㘲㈵㠸挱敢㄰㕡㌲㐵㈷挹㑡㠱㈸㜵戹㙤攴搱扤㍥晣㙣挳搶户摢㉥愹慡扡㙡昳攱㍤㌳ㄴ敦收慥㤱㝥㤶㌸つ挴挸㤲摦搱㍡㔹攷挸捡㠳㈸㜵愱㙤㘴攲㍢㜷敥户昵扥㜷㍡捦㝢昸敥改㜵扦㔹晣攷㠶搵㄰㉦戱㉦戶ㅤ搹搸ㅡ摣扥摣晢攲愴㤶〹晣㌷晣㘰〰㘳㠱㜸㙢㝣㙡㝣攲挴摥搶〹戱挹戱㌰㉦搱㤵摥㝢㘴㔴ㄲ㍦㉥㤱敥捤慣㤱㥢搱㕥㌳㘳㌹搳㍤挵挶搹戲㤹㤹㠱㜴㙦㙥捦㘰㘱㔷㍥㤶㌷㐷晢㘵慥㤱㤲㘲㕤戸㔵㥢㌹愹㙦ㅦ㝦戱㘳㘳挹〱戳㙤㙤挲ㄲ敦敤ㄳ攳㐶㥤㔹㔱㕥㍡㍢㙢㥥㔶㤰㤶戴愸つ㐳挱搵㘲扢挴㑢㑢㘴戵慢戹扤㉦㤳㌳搳搲扣㜱愹挵㠹㥥㔵㘶戶换攴㐰搲散ㄵ㔷㜷愱挸ㅥ㉤㡣㕢㤴㠶愳戸晦昷敥敦攵挶㘷慤捤㥢改㕥戳ㄷ敤敤㌷戳昹挱㘵戱ㄵ㐹㜳搷㈲ㄵ慢㑥〸昶㈸㘲捦捥昴っ攴摡㌳改㝣㌶㤳㉣㤶戴昵慥㡥㘱㠴搲扢㈰搳㙢㘲㠰㔱挳㉤愴㐲搵搵㑡㠵づ〹扡㠰搳㙥慥㐵づ㠴攷㄰㜳扣戱㝢㜱户㙢㔹ち敦攰㐵搲㘴㥦慣㍡㘰ㄸ㘳㘲㤷㘶づ㉥慦攸昱㠹愳㙥㙡ㅦ㔴㕥㕢摡㔸㌸㜲晦戳捡㔵㔵愳㙣敦㘷慤挶㈸㙥㙥㉣摤㥢㌴戳㐳捥ㄹㄴ㕢愴搷㠰㠴捦挷搹㕣ㄶ㍤㡥㔱搴㕡㌵ㄸ㕥㤳攸捤昷ㄹ㝤㘶攲搴㍥㕥〴㌰慦愸慢㈳戴㈵㥢ㅥ〴㑢㥦㑥㜲〶㐸㈴ㄲ㌲捥愴㤲ㄱ搱㘷㔹昹㌰㐷㕢㕦㝣㝣挸㤹㡢㤶昱㈸愶つ戹㜰ち㌷敦㕣㜵㜵㤰㤷㜳㘳戹扥㍣扢攷㤰㐲㡥〴昵搹㈴敢㐰挲ㅣ昴つ㍢晣攴愵戶㠶愳散挶㔴㠷ㄹ㡦㘱㔶㈳㘷户㡡㠵㔳搶㜰戹挳捣昵㘸㡥慢㍢㜱慥慣㌵㤰挲挹摦㤰㘲敦㌷搷收㍢㘲昹㔸㙤ち㈳㜴ㅣ㈵つ愵㜱㔲捡㑡戱㘴愳昰㥣搲ㄱ㍢〷ぢ㔱㐹㝡慣搴ぢ挳戲㠴ㄳ〷攷㑢愸摡愶㐳㍢㠱戶㜳㈸㘰昸㍢㝡昱㐸ㅢㄳ㠰摥㌹㘶㝡搹㘰扦㤹愳㝡㥤㌱㈴㤴晥搳㡢挶ㄶ昵慣㌸㈶㥦㐸收㕡搰搲㌹搹捣㐰晦㤷㘹㠷戶昴㝡㄰㘷ぢ慦㐳㉦慥摣㈷捥愹㙢㔷昳搸㜴㜷㠷敡㘸㡤ㅣ攳ㅣ㄰捥〰㡣㜳㤱㤰㔹㌸晦㜲搳ㅢ㐰㈲㥡ち㥡㐲搴昶㌹晥挸㘶挹挲㥣㌰㝣㤱愹〹㐷敥つ㈹挰戴㉣㙢捡㘴慢㑥㌲㠰扣㌱㜵㕣㈶扢㙡㐵㈶戳㡡㥤㙡㠴攴㜲㝤愶㤹攷〴愶摥㥥戰挹挴㑣愹敡敡愲改㠹㘷愶戳㌳散ㅢ攷㠳㌴戶㈵㤳捤㡥挵㥣㜱〱㔸搵㤸㑡ㄹㅢ㤱ㄸ搹摥㌷戵㜹㐱㐷昳㠲㈹捤慢㈷戵慣㑤收搶慡〱戸挶愹挶攳摤慦敤㍦搰昹昹散㠷ㅥ㙦扤㉡㜱晣㍢慦愹扣㉤㈸㤹挸㜰敡挲㝢戴扥ㄸ㐴㘵愱挶㙢ち搲挵㥢扥〴㜹㝤㈹挹㘵㈰戸㌲㘸㕥ㄹ㜰㘱戸挲捡㉡㑥㝦㜸㜱搰摦㈲戹ㄲ㐴㌵㠳挸㝣散摢㐸㌸㥢㑡挰晥㍡晣攴愸㕤〵戶捣㤷㑡づ捣㈶㐸㈲㥡昲搲㠳㈶㌲戵ㅦ㘴㍣㜰㥡㐰㘹㐲愳〹㡢敡㠶昱㐰㄰㑥戶〵㈵ㄳ㌱㑥扤〴㠴㥢㔸晥㐴愸〵㠳㜰㌳敢昸ㅥ挹㉤㈰ㅥ㄰㙥戵戲㡡搳㌷〱攱㌶㉡摤づ愲挶㠲〸〸㜷㈰攱㙣慡ぢ㜵慣挳㑦㐰戸ㄳ㙣㡣搳㈶㤶㍡㝡ㄷ㈴ㄱ㑤㜹ㄹ㤹㍡〸戲㈰㄰㍡㘱㍣㄰㠴戹戶愰㘴㈲㌹づ㤶〴㠴晢㤱㔰戳愱ㄶっ挲㠳㙣捤ㄶ㤲㠷㐰㍣㈰㍣㘲㘵ㄵ愷㥦〲挲㡦㤱搰㍦〱㔱㉤㈰〲挲愳㐸㌸㥢㥡㡥㍡搶攱㈷㈰㍣づ戶捣ㄲ㑢㝡挲㑦㈱㠹㘸捡㑢㐱㄰㤹㍡ㄴ戲㈰㄰㈶挳㜸㈰〸㤳㙣㐱挹㐴㜸ㄲ㉣〹〸扦㐲㐲㑤㠰㕡㌰〸扦㘶㙢㥥㈱㜹ㄶ挴〳挲㜳㔶㔶㑤挶㕦〱攱㜹㉡扤〰愲㌸㠷ㄶ㄰㝥㡢㠴戳愹戱愸㘳ㅤ㝥〲挲㡢㘰换㝣扢〴㠴㙤㤰㐴㌴攵愵㈰㠸㑣ㅤ〶㔹㄰〸㝢挳㜸㈰〸㝢搹㠲㤲㠹晣㌴㔸ㄲ㄰㕥㐵㐲㡤㠶㕡㌰〸慦戱㌵慦㤳扣〱攲〱攱㉤㉢慢㡥挰㕦〱攱㙤㉡晤〷㠸晡㉡㠸㠰昰づㄲ捥愶㐶愲㡥㜵昸〹〸敦㠲㡤㥥㌰愱搴搱昷㈰㠹㘸捡换挸搴㜴挸㠲㐰愸㠵昱㐰㄰っ㕢㔰戲㄰㜱ㄴ㉣つ㌱㜱㈹㥡晢昳㜲摤攰㥤戸㌴挴㘷㈷㤲㜹㌳㉢㘳搳愶㌸晥㔸换㠲㤲㙦攴㜸㍣ㅢ敢戱ㄶ摣㜶㡥户㘳㐸㡥㔵挸晣愰㍢㐹㈹㤹ㄲ㔸㈳收晦㥤昸散㜰ㄳㅦ㤹昶ㄴ㑤㝥㠶㤸㔸愰搳昸愶㍥㐳㉢㝢㍡ㄱ挷晣㠱㈳ㄴ改㔲㉤戰㕣摣挹愸敦ㅦ㔳挹㘲㙢㐱摦摢〹愹㍤愱晣㠴㠸㥤扤戴㤳戲㔰搹挹挷㙡〸晦㜷敡收て昷㔸㔳户㑦㠰㡤晥㤴攴㌳㤲扦㤱㜰挸愵㌸㌴攵愵昶㉢戸づ捥挱敦ㅦ㌰㙦扡㠴搷㐴捤㐹㠲慥㈲愹〶昱㕣㙡挳挸ㅡ〶㐸㤳戳㈰摡㙣㜵戱㠸㔲㌳㔰㔲㉥扦戵㉣㔸〷搲愰㐱收捦㌵㤳㔸〶昸㜲㘲㌳攱㤹愸㘴攸㘹ぢ㝡て扢捡慥愹慥挱㜴㑦㕦㌶㤳㐶㤸㡢戳愹戶ㅥ〴㌸㜲㉡㘶愴收㘷摡〷昲㐶㙡㙥〲㝦ㅡ㔲㑢捤㝥㌳㤶㙦挷㈲て愶㙡昳戱挴㉢ㄳ戱捥摥戵晦㍦㈷㙡愱ㅡ戸㠰昵㌳摣㥡㥣ㄹ㥢晦摣戵愶㑣㌶戸㉤ㅤㄹ㠴挹㑣〹昴ㄱ㜴挳挰愴㝢〷㥣㠹㈱㔲㠸搶晤搳㝦摥㜶攴㠱搷晥换攷昶摦㜵攸㠳戲ㄹ昵㄰扡㑢挵㈵愳㤲㐶㠸㈳㥡㑡愵㌷㘴㤱愹㜶愰㔶戸㈱ㅢ㍢㐱戳ㅡ晤挱ㅡ愸扦晤户㌲㌷攵户㙣㐱挹㍡昴㙣昶㈳晣昴慥㌰愴摥㠰㕡昰挸㘴㜷戶㘸て㤲搱㈰㥥搳㘵㉦㉢慢戸㝡㉤愷挶摥㔴摡〷㐴㜵㠲㈵㈳㤳㝤㤱㜳㌶昵㈷搴戱づ㔸㤰㘷散〷㡡攱搹戴㔲㘷挷㐰ㄲ搱㤴㤷㤱愹㜹㌰㔰〰挲㌳㕢㜹扥ㅣ〸捦搹㠲㤲㜵昴〵戰㈴㈰㡣㐷㜵敡搹戲㈰戴戰㌵㠷㤲㑣〰昱㠰㌰挹捡慡㠵㌰㈴㈰㑣愶搲ㄴ㄰戵ㄸ㉣〱愱ㄵ㌹㘷㔳㑦㜹㐱㤸ち㠹㉣搷㤷昴㠶㘹㤰㐴㌴攵愵㈰㠸㑣㉤㠱挹㈰㄰㝥㕣づ㠴㐷㙣㐱㐹ㅣ㘰ㄹ㉣〹〸㌳㔱㥤㝡愸㉣〸ㅤ㙣捤㉣㤲搹㈰ㅥ㄰收㕡㔹挵攸㠱㠰搰㐹愵㜹㈰敡㌸戰〴㠴愳㤱㜳㌶㜵㡦ㄷ㠴〵㤰㘰㡣㍡愹搴搱㐵㤰㐴㌴攵㘵㘴㡡挱㠹㈰㄰㙥㉢〷挲慤戶愰㈴㡥挱挸㠵㠰㜰㍣慡㔳户㤴〵攱敢㙣捤㜲㤲ㄳ㐱㍣㈰㥣㙣㘵搵㠹㌰㈴㈰㜴㔳改ㄴ㄰挵㄰㠸㠰㄰㐳捥搹搴㜵㕥㄰㝡㈰挱攴㝤㙡愹愳㈶㈴ㄱ㑤㜹ㄹ㤹敡㠶挹㈰㄰扥㔵づ㠴㉢㙣㐱㐹ㅣ㘶〵㉣〹〸㘹㔴愷㉥㉢ぢ㐲㍦㕢㜳ㅡ㐹ㄶ挴〳㐲摥捡慡ㅥㄸㄲ㄰〶愸戴ㅡ㐴㤹㘰〹〸㙢㤰㜳㌶㜵扥ㄷ㠴㐱㐸㄰敥〹㤸扣㥦〱㐹㐴㔳㕥ち㠲挸㔴ㅣ㈶㠳㐰㌸扢ㅣ〸㘷搹㠲㤲㌸㔲〲㤶〴㠴つ愸㑥㥤㔱ㄶ㠴晦挳搶㝣㠳攴㝣㄰て〸ㅢ慤慣㕡〹㐳〲挲㠵㔴扡〸㐴㌱〴㈵㈰㕣㡣㥣戳愹慣ㄷ〴づ㔲搰ㄳ愶㤴㍡㝡ㄹ㈴ㄱ㑤㜹ㄹ㤹㑡挱㘴㄰〸㝤攵㐰㌸搵ㄶ㤴挴挱晡㘱㐹㐰搸㠴敡㤴㔹ㄶ㠴捤㙣捤戵㈴搷㠱㜸㐰戸摥捡慡搳㘰㐸㐰戸㠱㑡㌷㠲愸ㅣ㔸〲挲㑤挸㌹㥢㍡搱ぢ挲捤㤰愰㈷〴摣ㅤ㙥㠱㈴愲㈹㉦〵㐱㘴㉡て㤳㐱㈰㉣㉤〷挲ㄲ㕢攰㡦攳㠵搷挰搲ㄷ㠸扦搴㐳㕤挷㡦㑤㤸㙢戸㘰㍣㈲㡥㈷㐸慣㠷㉢戸㝣搹ㄸ敦挸㉣捣攴㍢ㄲ戹晥㘴㙣㜰㔴摣㑥ㅣ搷㘷愶ㄱ㝢捡㈲〴攵攳㘵晡晢捤㕥ㅤ敦捡っ㘴㝢捣捥㡥ㅤ㈱㌶㈵挷ち㑢慤㑡㠵慡ㄴ戶敤ぢ户愰〷㈸昴ㄴ㙣愱昰㈰㑣晡㔷捤㍤㔳㉢㜷ㄶㅦ㠵㘲㤳㡢攸戲㐴㍥㘹搶挷㐵㉥改扡㌸㔰㐴㐰慦户㌶扥慣てぢ挹ㅤ㡤昱㌹搹㐴㙦㌲㤱㌶㜹㌰戰㌲挰挷㜲收㥢愷㈲㜸户㌸㤳㑢昰㤱愱挶昸戲㙣㉣㥤敢㘷ㅣ愲㘷㜰愷愲㥣㡣㤳挳昱㤹㠹㜴づ搵挸㈳㌲㑣㌷挵扢晡㌲㙢昰昸搹㐰㉡㍤㈷搶㥦摢㈱㡥㡡㝢ㄶ挹愱㔱㔵慡慡㑡搵㔵搵㙤敦昱㌱敥㠲挵㔱㤶搳捤攸愷昹㙣㘲挵〰〱㤳攳㍦〹戴㠶㐴㡥㘱㈸㝣㍡㔲㐳捣㡥㌹㐷戶㐳慡っㄷ戲慤㐵捦㤶〴㐶慥ち捦昴㜱戲愳㝦㠰㐲つ㜷㠳捣㥤㜳㑣愷ㅢ㐸晦㍢㥥慢ぢ㌳㈴攷㥦㜳昸晢㕤㈱㙡戹ぢ㤴㐷㔸ㅤ㠸㍣昶㈷㥣㤷攸〷捣昹㍢㘵㈴㉥㍡散㥦㈳摣攴㙣〴扥ㅡ攲昳㘳㉢捣㈴收㤶愹㔸㝥㠴㤵攱㍡㐱㉡㤶捣搹戲昶㑣㉡ㄵ㘳㠷㘳㘷敤敡㠹㈵捤扡㜸摢㐰㍥戳㈰㤱搶㜱㄰改㤵㌶㉢戶ㄶ慣搸㕡㘱㌵挴㤷㌲㡥㉦㘹摡捡㥣ㅡ换㈶昲㝤愹㐴㑦ㅤ㌳㡣戵敦㄰㍤ㄵ愷扥捣晤〰㈸㌷攷㑡攲㥦昳㕡戳㍦ㅣ散ㄶ捣扦〹ㅤて㍥晡㜳㤵㌲昰㑦㙤㘷㤸ㄷ㤷ㅤ〹戴攸㝢㘰㉤㡣攵〰㌰㤰攲昶慥捣㐹㤸㔸〷㡥㕣㥡搴㔹挸㔲慣㝦〸㑡㙤晥㙡ㄸ㈸ㅤ㌲〶㔸ぢ㠵挸晣㑣慣㜷㌶㔶㈵㌳搹㕡晢㈹搰㍡ㅣ㕡㕥㘸戲㔱㐶㘵摢ㄱ攸挷〳〴慢ㄳ扤㘶戶㡥㡣㉥捣攳㙢ㄸ捦㌵慣㘳㐸㙣㐲攱㜰㝤㕤㔰㕤㥤㡥慤〳散㌰㤷昷㜱搸捥ㄲ晢㙦㉦㌹㥣ぢ戰㜰㑢㙥㔰昷挲ㅤ晤㈳㄰戵づ㑣晡攳㔳戸㡦ち昷㠳㠴搷㐳攸㍦㌶挵〱㔲㠴㔱㌵㤴㙡㜸㠷慢㘱攸戶づ㘱㑥㠹昹㠶挵㤱㝡㑦慣搶戰挲戴㜵捥挳㤹㐶ㄷ㝡戹搹ㅢ戱㉥㌴㕣挵攰攱愸慡挲ㄳ㤶㜵㠶㝦戹戸愴㕡ㄸ㑢㜵㤹ㄲ挴㔵㐱㈰ㄵ㉥㈱愳搰㍥攳〱㔸慥攷㤹㠴捡扢昹㙣攳㤹攰㜲㕡㡥㍦戲㐵㈲㝡ぢ㜴㄰㠸〱㔵ㅢ㤰㜲㤰㘱㠷戵愱㝢ㄸ㌲晤〸ㄵㄸ攱攳攸〰㐹攷㕥愶ㄸ搶攳晤㉣愴㜹晤㤴捤㜷慤㔴㤷㠲换敢愵晥〹㡤㌰晡挷ぢ㔱愱㘳㍥〶敥昰ㅤ昳ち㤶挰㑦㍦づ敡㜴㑣挵㔰愱搳㘴㈴㥤㈶㍦〱ㅤ晤㔳㄰㜵㘵戰挲捦愸昰㙦㔴昸㌶ㄴ搶攳㘷㍣㠹㥣ぢㄶㅥ挰っ〰敢攷搰〹改慤㉣户〹㈹愷㘶て㔸扦㠰㑣晦㤲ち㌷㐱挱てㄶ挳㝦〲㤶昱㉢愸㔴㝡戳㔱摦㐳㌱〱昰㘹ㅡ扥〵戹㈲〰㥦〱㜷㜸〰㙦㐵㌱㈸㈲摥〴㕡〰㤰㘱㐶挷つ㈴ㅤ〰㝦〳ㅤ晤ㅣ㠸扡㍤㔸攱㜹㉡扣㐰〵㐶㈵搷攳㘷晣ㄶ㌹ㄷ㐰〴㈳〳〰㝣ㄱ㍡㈱晤㝢㤶扢ぢ㈹愷㘶て㠰摢㈰搳㉦㔱攱㝥㈸昸〱㝣㄰㍣慢户ㄱ㐰搹晣扤㙤ぢ戸〲搶ㅦ㘹㠴ㄱ挶㈲戰晥ㅤ摣攱挱㝡〴挵㔸㠱㝥ㄹ戴〰搶㡦挱㜱㥡㡣愴〳搶㉢搰搱㝦〶㔱㍦〹㔶㜸㤵ち㝦愱挲愳㔰㔸㡦㥦昱ㅡ㜲ㅥ戰愶〴㠱昵〶㜴㐲晡㑤㤶㘳㤴搲愹搹〳搶㕢㤰改户愹挰㘸愳ㅦ㉣㠶ㄸ㠷㌹㌵㥦㠱㡡㠰昵づ㡤㍣㡢㕣ㄱ㔸敦㠲㍢㍣㔸捦愱ㄸㄴ㐳晡㍦㐱ぢ㘰㍤て㡥搳㘴㈴ㅤ戰摥㠳㡥㝥ㅦ㐴扤㄰慣昰㔷㉡㝣㐰〵㐶㌹搷攳㘷晣ㄷ㜲㉥㔸㜸㤸㌸愰㘷㝤〴㥤㤰晥㝦㉣户つ㈹愷㘶て㔸ㅦ㐳愶㍦愱〲愳㤲㝥戰ㄸ㡡ㅣ愶㘷㌱㔰㈹㘰㝤㐶㈳㙦㈰㔷〴ㄶ敦愶挳㠳挵挸㈶ㄴ㐳㥡㐸ㄵ挰㘲㜸搳㘹㌲㤲づ㔸ちち扡ち㐴㌱昴ㄹ愰㔰㑤㠵ㅡ㉡㌰ㅡ扡ㅥ㍦㠳㑤㜰挱㐲㄰㌴〰慣㕡攸㘰㍤㥦攵摥㐳捡㌱散〱㡢敦㡤攸〸㐸昸ㄳ㈸っ㌱㘸挴㕡慣㈷㈲㌵㠲㉤㠸ㅦ㤳㑥攴㌱㥥攳㥤㘷㜶㈲㡦㥢㑦㐳ㅣ〴㐹〹ㅤ㡤㤶㜱㥥愷搰戸挲散㜱摦㔲㔱搱㜴㜲㥦㔲戹㜷㝥㜹㐰㠰搸㥡㜹㝡㈶㥣挳㈹挹っ㌴愰㡤㍢搲㤴㔴㠵㜸愸㜰昴慣愹捦㠱攵〳㙦ㅥ摣㜷㐲㠱扦㘳〲㉢晤〸㉦〳愱㑦搴戰晦㘳散搰㠸㌴攷戳㥦挲昲搰㕤挴ㄳ㠷攴㜰㉣挲㌹慤挵㙢戴〳摤㥤改ㅣ挶㠵ㄱ㍢㠷㔱晦〸㍢戹㘸㈰㕦㈴㠹慤ㅤ㘵㑢昰㘴搳愲㌴㘶㙡㍤戱㙣敦づ㌲搰㠷㙦搶㈱㤱㌱晢昶慥ㄴ挰ち㌶捦昰ㅣ㈸ㄳ㘷〶晢扥㐸〸户〹晡㡤㠴扡㄰搹慤㘳㙥㠱ㄹ㑢换ㄱ攸捡昷㜶㤸慢㘵挹㘶戱㠹昵ㄶ扣〳㤴㌴㐷㐹㠱㐲㔶〶戴㍡摥戶㈲㠷改㝦㥥戳㍢㍢㈵㈷戹㡥㉦㌵㤳㌱㍥㠷㡣挹㤸㥤㕡摣㤳挷〳ぢ〵〳㝣挶㜸挷㌹㍡㐰愴挶㍥㐲㑡㡥㤱㌱㐴挷㉤㜶㠲攷捦㜶ㅥ㔱㥣㉦㜱搹摥㌹㑡㙤扡㥡摢慤㐷㠵㥣〴㡦㉤づ敥摦㘰㝥㠸ㄵ〵㕣㘷扤昱㜶㥥㐵愳㥣挷㐰慣慢㥢㕣戸ㅡㅣㅥ㤷ㅤㅡ戹㍣㤴捤攳㐱㝣扥攳搲挴搳㈶㠹㤹㔹㍥㠱㌹㜶㜲㜰㐴扣㌳摤㤳ㅣ攸㌵㘵㠲敥㕣慦㘵㥥扥㐳ㅣ㉦㕥㘵散戳㘹〸㕣㙣㔰㍡昱〲愴昳㘰昶昶慦搱改ㄱ扣敤昱㠶〹ㅢ搶㘱攱㕣改ぢ㍦搸㄰㐱愱㥤摣挷㜲攴㡤㍡㕣搲㑡㔸扣㤶㌱㍥㕤㜸㌶㐲捥㌶㡦摡晣捣晣っ搷昷㍣慣戹〹㡢戵㐳ㅣ㈳昸㘹ㅤ㈲〳㡦㄰㙣敦捡ㅢ㡤攰㙡㈷㝦戰ㄶ㘱晦㍤㡡昷ㄶ㥣ㄸ戲㕣㈱㈳㌳㠳敦慦ㅡ㜸㥦〱㝤ㅡ㐷㈸ㄴ㥡〴搵㉡ㄲ㕢㤳㡦㌷挸〰㙤㈴ㄴ㔵㌵㜲搶〰捤㕡㌴搷愳挰戵〶㘸㔴攴收戹挴㠲㘳㔵ㄷ㐶㡡㘲扤㌳㡤㈰㈱扦㕡㔰㘷㤸挴㤲昶摣㜸ㄷ攸攸㕤愹挸㠷㈳〲ㄴ㜶愳挲敥㈰㘱㐶挹晤搷㥡戲〱晦㙡㔴ㄱ㑥㜱㜵愰㉥挵㔵ㄲ㥣愹〶㥥㈳挷〳つ㔸㘹㌱敡敢昸㐰㠰摥〳㘶㝦戱㜵敢㜴戶㐷㌵㝡敡昷㡣攳㐶戳晥㍤㐱搴慥㔰昰て㝡㜷〷㙦㤸ㄹ挲ㅥ㔰ㄱ㑣昷愶㤱搱挸ㄵつ㝡昷〵㜷昸㐱敦㕥㈸㠶㍤愴㥢愱㡥㕤㝥㙡㙦戰〲㈰摢てち㝡㝦㄰挵愸㝡㠰挲ㄸ㉡ㅣ㐰㠵㝤愱戰ㅥ收㡣〳㤱㜳〷扤㠸慦〷っ㝡挷㐲〷㉦㐳戲摣ㄸ㡦㘱て㔸〷㐳愶て愱〲〳攳㝥戰ㄸつㅦ〶慣㐳愱㈲㘰㡤愷㤱〹挸ㄵ㠱搵〲敥昰㘰㑤㐲㌱散㠸扣㐳ㅤ扢〵ㄶ㈳散〱㔸㑣㠰㠲㥥〸愲愶〴㉢㑣愲挲㘴㉡戴㐲㘱㍤捣ㄹ㔳㤰昳㠰搵ㅡ〴搶㘱搰〹改愹㉣㌷捤㘳搸〳搶攱㤰改㘹㔴㤸〹〵㍦㔸ㅤ攰つ㌳㥤㥡〵ㄵ〱敢㐸ㅡ㘱㜰扤〸慣改攰づてㄶ㠳昰搸㐳晡㙢㔰挷㙥㠱挵㐸㝣〰㔸㐷㐱㐱捦〰㔱㡣搲〷㈸戴㔱㘱㈶ㄵㄸ戸㕦て㜳㐶㍢㜲㉥㔸㠸搷〷昴慣㔹搰挱攳〱㉣户挸㘳搸〳搶ㅣ挸昴㕣㉡ㅣて〵㍦㔸㕦〷㙦㤸㥥戵ㅣ㉡〲搶㍣ㅡ㌹ㄱ戹㈲戰收㠳㍢㍣㔸っ搶㘳て改〵㔰挷㙥㠱搵つ㔶〰ㄶぢ愱愰ㄷ㠱愸㔳㠲ㄵㄶ㔳㘱〹ㄵ㘲㔰㔸て㜳挶㔲攴㕣戰㄰搷て〰㙢ㄹ㜴昰捡㈵换㤹ㅥ挳ㅥ戰㡥㠵㑣ㅦ㐷〵〶攴晤㘰昵㠳㌷㑣捦㘲㡣㕥挰㍡㠱㐶戲挸ㄵ㠱戵ㅣ摣攱挱捡愳ㄸ㜶㍣昱〰㜵散ㄶ㔸〳㘰〵㠰㜵ㄲㄴ昴挹㈰㙡㜵戰㐲㌷ㄵ㑥愱〲ㅦ〴㔸て㜳㐶っ㌹ㄷ㉣挴晦〳挰敡㠱㑥㐸昷戲ㅣ〳晥㑥捤ㅥ戰㑣挸㜴㥣ちㅢ愰攰〷㡢搱晡㘱㝡搶㌷愰㈲㘰昵搱〸㠳晡㐵㘰慤〴㜷㜸戰ㄸ晣挷ㅥ搲慢愰㡥摤〲㡢㑦〰㌸㑤〶捦戹㘹㈶愱愰㔳㈰㡡㑦〷〴㈸愴愹㤰愱〲ㅦㄸ㔸㡦㤲㐶㍦㜲㉥㔸㜸㑥㈰〰慣㉣㜴㐲㍡挷㜲㝣㘸挰㌱ㅣ㜶㙢捥㐳愶〷愸戰〹ち㝥戰㌶㠳㌷㑣捦扡ㄶ㉡〲搶ㅡㅡ㘱昰扦〸慣㐱㜰㠷〷敢㝡ㄴ挳㡥昷攴愰㡥摤〲敢〶戰㥣㈶㠳攷㠰㜵〶ㄴ昴㤹㈰敡挶㘰㠵戳愸㜰㌶ㄵ㙥㠲挲㝡㤴㌴搶㈱攷㠲㠵攷〹〲挰晡㐷攸㠴昴㌹㉣㜷㡢挷戰愷㘷㥤ぢ㤹摥㐰〵㠶㈲戱㠷昴㜹捣㈱挱㕦昸ㅥ㔰㝦㥣愴㈴㠶㈵昶攲㡣㘶㜵攵〷㤳㠸㈰㌲挹戸㠹㤵攲搸〶㜳㝥昰㄰捤挹㘴㌱攴慦昱㍦㄰㕣㈸扢ㅡ㤵搶敦散㝢搳㔳㡡㔱㜲㌷㕡ㄳ㍥晤戳搲户ㄹぢ攵搹㘸昷戵㉦㤶攱㘶㝣〳㍥敤扣㈰搱㤳捤攴㌲昱㝣㜳ㄷ㘲攳捤㝣㜳ㄶ㡦搶㑣㘸ぢ慦㠵挵挰㍡改㔸㑤ㅡ㡥㠴㔷昳㑤戲挸慡㜴㘶㑤㕡㕡ㄳ捥昱〵㘲搶愶㙢㙢㔹つ㘷〳戲㡤〱㜰搱ㅦ㐲挲戸扥扥㠰昸㙥〴㘹ㅣㄱ扤㤷敡搸愲っ㔱㐹攲㍥㈷挱㤸ㄴ户昰ㄶ㈴㉡つ㄰戱㜵㙡㠵敡㔱扤捡慣愹慤㔵晥ㄵ愲㤲挰㔲攱㘵㍦挳㘰攸㈸㍣〰扦㉢㉢挴收戹戰戲戰㜸㜷ㄱ扤扢ㄸ㈴愲ㅥ㠲ち戵昴㌷㤱攵挸㤶扦㈸挳㑡㑣ㄸ㤷㠰㍢戲㝤㘶㜷昱愷㐸㡣㑢挱㙥〰㕢愶㐴㑢昱收慦㜱ㄹ㌸㈳挰昱〴搷愳㡦搸㔶昴攵㄰捡㤷㍣攴㥢ㅥ㑡㐲㑤慣昳㑡昰㔹戹晣ㅥ〳㘵户㔵㉢攱ㅥ㍢ぢ〴㜸㥡〹㉡㍣搸慡てㅣㅥ昰攲〳昶㌸ち㠸㑢㔷戳㡡㑤㈰㌸㘰㑦搰ㅥ戶㈸愳㑣㤲昸㤹㤳㘰㔸㠹㥢㘲戴㠸〷㑤㤹戰㐹㐰挵捡㘶㕡戹ㄶ㈴愲㈴㤰〴㑤㝤ㅤ戲〵㘰ㄸ㐲㘲㐶ㄳㄸ㑤ㄸ㌴㍤㡦㌲慡㈴晣ㅢ挹摡㠷ㅡ㝢戳ㅡ〹ち㌱㜷㌳昸搰戱㝥捦㈰㈵慥㝥ㅤㄵ㤷扡㝡㍣戸愵慥㌲㌴㈴㡤扣㤵㔵摣〶〲㔷㝦㐳㥢搸愲捦㌹㠹攷㥤〴〳㐰摣搴㡢㐸㠸慢挷㜸㕤扤㠳㔶晥ㄹ㈴愲㈴攴〳㑤㝤㈷戲〵㔷户愱㔸㤰慢㉦㌹晣扢㘹攱㐰㤶㍢㠰搵晣ㄱ㝣散㠸㑥㠳捦㠴晣ㄸ搲ㄱ㔷攷〵扡㍡㌷搰搵㤷㔱㐸㕣扤㥦㔵㍣〰〲㔷㕦愱㍤㙣搱㍦㍢㠹㔷㥤〴挳㌷摣ㄴ愳㌲攲敡㉣慦慢㕢㘸攵㈱㤰㠸㤲㠰つ㌴昵挳挸ㄶ㕣㘵愸㈶挸㔵㐶㙦㠴晦㈸㉤㡣㘷戹㜱慣㐶〲㌲捣㍤〱㍥敢㤶ㅦ〳㌲攲敡ㄱ㠱慥ㅥㅥ攸㉡挳㌲攲敡㤳慣攲㈹㄰戸晡ㅥ敤㘱㡢㌲ㄶ㈳㠹扦㍡㠹て散㠴㘲㑣㐵㕣㙤昵扡扡㤵㔶㝥〱ㄲ㔱ㄲ㙥㐱㘱晤㑢㘴ぢ慥㝥㡣㘲㐱慥㌲昶㈲晣㘷㘸㘱㌲换㜱昲慥㍥〳ㅦ㍢〲㡥攰㌳㈱扦捦㐱挵搵㐳〲㕤㍤㈸搰㔵摥㑡挵搵摦戱㡡ㄷ㐱攰慡挲ㅦ㙥搱㉡㈷㔱敤㈴ㄸ㍡攱愶㙡㤱㄰㔷て昴扡扡つ㕣晤ㄲ㐸〴㑦ㄶ搹㡤晣〳ㄲ〵㔷戵㥤昱㥦慢ㄱ㠷晦㌲ㄲ昲ㄱㅢ㍤つ搵㠴ㅢ㤰昵㕦㔶㍤㑦攰㜸㔶敢昹㐴㐵搴ㄳ㐲㤱ぢ昴挸昸㤲㠱㔸ㄲㅦ㙡㕡㠴戵扣㍣㔹㍢挲㉡㔰㡤戵愲㍡散扤㐹㕣㔸㝥ㄲ㙦ㄱ㝥っ㡡敦㐷戶㙦昲昲昹昶慤戸㐶挲㝢攲㌸㔶㔶ぢ㝢㕢昱つ㡣㠷搷㕡っ㙡挴昱愲㕣晦〵〹散㈱〳扦昰〸愴㉡㕦㤲㘴昹㔱敥挳㉡㝣㉣㘹㕣ㄲ慢戳ㄵ㍣〳昶ㅡ慢ㅦ㐹挲㌶扣㙥㈷攴收捥挵㉣㌹㍤㜶昳㥣ㅥ挶㥢攰㤶ㅤ捣愸㕤〲捦ㄹ慥㜳挹㌹昳㌶ㄲ㡤㑤搱㕤昰㠷㕢㤴敢㕡㤲攰㈲㤶㈴戸㤰挵慤㘹て㈴㜸㤷㈴ㅣ㕦敡ㄶㅤつ换㐱ㄷて慥㘱〹晦㕤㈴昴っ㔴㉡摦㈳㔲㝢㈳㉢攸扣㙦㈷㤸㔱㕣㤶ㄲ㜴ㅡ㍣攸戸㌷晡㐸㈰㄰捤㈸㈴㐰㝣㠸㠴晥〸〴ㄷ㡦晤昰㠷㕢㜴㝦㈷㌱挶㐹㜰〹㡡㥢ㅡ㡢㠴㕣㍣㙡㘱户㜰愳晦ㄸ㕣晤〹㐸㐴ㅤ〴㉡㡤晣ㄴ㠹挲挵攳㘰㍢攳扦㜸ㅣ攲昰愹㉡㥦㐹搲戳㔹捤㜸挷ち㥥㤲ㄲ㜳攲㙡ぢ戸攲敡愷㥦〶摤攸㍦〶户昴㐶㝦㈸ち㠹慢戵慣愲づ〴慥㑥〰㤳㕢㜴愲㤳㤸攴㈴戸㠰挴㑤㜱㕤㐸㕣晤㄰㜶ぢ慥㐶㘸愵ㅥ㈴愲愶㐲㐱㕣㙤㐰ㄶ扢晣愲㕣㉣㘲挶敦敡㌴㠷ㅦ㠵㔴㍥收愴昹㜲㡡㍡搲戱㌲ち㝣㜱㤳摣改攰㡡慢㙦〷扡晡㘶愰慢㕦㐳㈱㜱㜵㌷㔶戱㍢〸㕣攵㑡㄰户攸っ㈷搱收㈴㘶摡〹㌵ぢ〹㜱昵㌵慦慢愳㘹㘵㑦㤰㠸㤲〵ㅦㄸ搱㝢㈱㡢摤㜲㜵づ㡡㌱攳㜷㜵慥挳㙦㠶㔴㍥㌹愵昹ち㡡㥡〷扥〰㌶〶晣㠲慢昳挱ㄵ㔷户〵扡晡㘲愰慢ぢ㔰㐸㕣ㅤ换㉡づ〲㠱慢ぢ挱攴ㄶ㕤攴㈴ㄶ㍢㠹㈵㜶㐲㜱㑤㐶㕣㝤挱敢敡㈱戴㌲づ㈴愲㡥㠱㠲㌴㜲㍣戲搸㉤㔷戹㔰挳㡣摦搵攳ㅣ晥〴㐸攵挳㔸㝡㌹搴搴〹㡥㤵挹攰ㄷ㕣㕤づ慥戸扡㌵搰搵愷〲㕤㍤ㄱ㠵挴搵愹慣攲㜰㄰戸㝡ㄲ㤸摣愲㈷㍢〹㉥扢〸攷ㄴ㍢愱戸愲㈲慥晥捣敢敡ㄱ戴㜲㈴㐸㐴挹㘲ぢ捡攸慦㈲㡢摤㜲搵㐴㌱㘶晣慥㜲攵㐵昸㌳㐰攵昳㕤㝡〵搴㔴ㅦ昸〲㔸㍢昸㑣㔰㐹慤〴㔷㕣摤ㄲ攸敡〳㠱慥㜲㐹㐵㕣㥤挳㉡收㠲挰搵㈴㤸摣愲㈹㈷㤱㜶ㄲㄹ㍢愱戲㐸㠸慢㍦昲扡㍡㡦㔶㡥〶㠹㈸㔹㉡㠱ㄱ㍤ㅦ㔹散昲㡢㜲㤱㠴ㄹ扦慢〳づ㝦㌱愴㝡㈵㌵昸搲㠸㕡〳扥戸摡〵㝥攱愸づ㠲㉢慥摥ㄱ攸敡㙤㠱慥㥥㡥㐲攲敡㜱慣攲㜸㄰戸㝡〶㤸摣愲㘷㍡㠹戳㥣挴搹㜶㐲㜱㌵㐳㕣扤挵敢敡搷㘹㘵㌹㐸㐴㥤〳〵㘹攴㠹挸㘲户㕣攵ㄲ〷㌳㝥㔷戹敡㈱晣㔳㐰攵㔳㘸扡㥦㉤㌸て㝣㘹㕦て昸㡤㑤攱ぢ㤰㍦戲晣挳ㄷ㥥㠹敡㌸挴㈹㡢扥愰㌵ぢ㕦挴㈲㐶愱㙡㍣〰㙢㍤㌶㕡㔳㜵挴昶搹攲挰㡡搱㘹晥挲㥢㠱挰摦㘱㠷㈰戹愳㈱㕡摣ㄷ㍦㙤挲㘱戵ㄱ敤愵换㙡ㄳ敡㘰㍤㠲搱愹愰㑤ㄷ㠱捤㥣㙦㐰昰㉥愲㜸戲捤㘸扡搸搱㌸㐹敤㜷㜹㕢昸㑦敢晣慦㡣㐶扦㘹㙢攸㍥㔸搲〹㤲㤵㈰敡㜲昰㐷挳㡡晦㌳㉤㤷愳〵㠱㥦㘴戸捣ㄶ昸扦㔵ㄳ扤ㄲ㤶攴昸昵挳㙥㘳㤳扡ㅡ㜹㜱攸ㄲ摢㈱昱㌵换㑡㌷㌹愲㡢㙤ㄱ㤸㈱㉤扥㙥㠶㠸戹昲扥㕥敢㘸㤴昵昵㍡㕢㐳て挰㤲㕥㑤戲〶㐴摤〸㝥㤰慦攷㤵昳㜵㠳㉤昰㝦㤲㈶㝡㌳㉣㠹慦㘷挱㉥㝣扤ㄵ㜹昱昵ㅣ慦慦敢㔸改㙤㡥㘸㝤㠹慦㜷㐰〴㤵㈱㝣晤㘷㐷愳慣慦㜷摡ㅡ晡ㅣ㔸搲攷㤲㙣㘰戵㜷㠳ㅦ攴敢摡㜲扥慥戱〵晥㉦捦㐴㝦〸㑢攲敢㐶搸㠵慦昷㈳㉦扥づ㜸㝤扤㠸㤵㍥攰㠸㜲㈵扥㙥㠱〸㉡㐳昸晡㤰愳㔱搶搷㠷㙤つ㝤〹㉣改㑢㐹㉥㘳戵㡦㠲ㅦ攴敢慡㜲扥慥戴〵晥て捣㐴㥦㠰㈵昱昵㍢戰ぢ㕦㥦㐴㕥㝣敤昳晡㝡㌵㉢㝤捡ㄱ挵㑢㝣摤ちㄱ㔴㠶昰昵ㄷ㡥㐶㔹㕦㝦㘹㙢攸捤戰愴慦㈵戹㡥搵㍥〳㝥㤰慦㈷㤷昳昵㈴㕢攰晦㡥㑣昴㌹㔸ㄲ㕦扦ぢ扢昰昵㜷挸㡢慦换扤扥㝥㡦㤵扥攸㠸㑥㈸昱㜵ㅢ㐴㔰ㄹ挲搷㤷ㅣ㡤戲扥晥挱搶搰户挲㤲扥㡤攴㜶㔶晢㌲昸㐱扥㉥㈹攷敢㘲㕢攰晦㕣㑣㤴㌳㑣昱昵〷㌴㝥㌷㐸攳〸㈵ㄳ㐰㌴㕤晦㉢昲摣昸㈷捡㠹愰愸摥㐳慤㈶昵㌶昲〲换搱㕥㔸敥㠵㔰㜱戶攴戶㙦㈷㕣摤慤㌷攷㘷㤷㙢摦㉣㕢攰㝦㜳㍥捡昹㤵㔴扡挵慡㤴㤳㈴愹戴摤㕢改挳慣㤴㔳㈷ㄱ戵搹㈲㌰敤㙢攷挷㄰㌱㔷晥摡挹ㄹ㤳㘸㤴㍤ㄶ㥦摡ㅡ晡㈷搰搳㡦㤲㍣〶㠲㑦㐷㝡㝤扤㠰㜵㙥〴㔱搳捡昹㝡戸㉤昰扦㈰ㅦ慤㠶㈵昱昵㐹㈴〰㜰㉤晥㠸㐳㠷㜹㝤晤㌹戸㡡㜳㈷ㄱ㑤㈹昱㌵〲ㄱ昶㈱㝣慤㜷㌴捡晡敡捣愲昴㉦愱慡㝦㐵昲㌴㠸㡡㠲戸挷搵昵㜵㝣㌹㕦挷搹〲晦㝢昰㔱捥戰挴搷攷㤱㠰慦扢攱㡦㌸㜴戰搷搷摦㠲慢㌸㜹ㄲ搱搸ㄲ㕦㌹㉤挲㍥㠴慦㥣㌳㠹㐶㔹㕦昷戲㌵昴敦㤱搰摢㐸㕥〲㔱捤㈰㐱扥敥㕢捥搷㝤㙣㠱晦㜵昷攸ㄸ㔸ㄲ㕦㕦㐱〲扥㡥挵ㅦ㜱㘸㉦慦慦慦㠲慢㌸㝢ㄲ搱攸ㄲ㕦て㠱〸晢㄰扥㡥㜳㌴捡晡敡捣愳昴敢㔰搵㙦㤰扣〹愲㈶㠰〴昹扡㔳㌹㕦㐷摡〲晦㕢敤㔱捥戱挴搷㜷㤱㠰慦㔳昱㐷ㅣ㙡昲晡晡ㅥ戸㡡搳㈷ㄱ㌵㤶昸捡㠹ㄱ昶㈱㝣攵慣㐹㌴捡晡晡㔵㕢㐳㝦㠰㠴晥㉦㤲て㐱搴っ㤰㈰㕦挳攵㝣慤戱〵晥㤷搷愳敤戰㈴扥㝥㠶〴㝣㥤㠳㍦攲㔰㤵搷㔷づ㔷搵㕣㐷ㄴ㉡昱㜵ㅥ㐴搸㠷昰昵㘸㐷愳慣慦捥㑣㑡攳㠵㉥㝣㙡㠷〴㕦戵挵㘷㌱㔰㌲挸搷㡦㍥㈹㌳㠶晤搰ㄶ昸摦㔱㡦㜲㤶㈵扥㐶㘰ㄷ扥ㅥ㠷扣昸晡〱㑡㜰㔰㉥㘳搸〶㔶捡〹㤴㠸摥户㐵挸摢搷㘱㑥㡤㤸㉢㝦ㅤ收扣㐹㌴捡晡㝡愲慤愱㥢攸㘶㤴㘴㈴慢㍤〵晣㈰㕦摦㉡攷敢㥢戶愰攴㔵昴ㅥ㔸ㅡ敥㔵㜴捦搷㤷昹扣㜳㌸捥攸㜲㝤摣㘲㜳㘶㈴捦㤴㈷㈵㌴摢㠰㜷㐷戳昸晥昱㝣扣㈰㡤㌷㐶昱㥦ぢ搸㐱㐷扣㌸捤㠷敤㥣户ㄳ戵攴㔸搸㠸㉦捡攲㜵挵摡㜸㘷づ㑦㑥昷搶攱晢慤㜹㝣㤶㉤扤㈳慣扢㈳㔸㙥挷㉦慣㔷㑡〳攳搴っ㐰晢ㅦ㍢昴㐴ㅣ㕣㍣㥣愷㘷慢昸捡改昶慤扡ㅢ扢攱昰㍢㙦戵昵㝡㕥愱慥㔱慦攳㄰㕢换㤰敢㐳㥦愳㐹搸慡昰〴㈳昴㡤搱㈰搵昸㈴愹捣捦㐱昰㘲〱㥦㔷㄰ㄲち㜳攲改㜷㡣㑦つ㜰昱㉤攴晢㌰㜱㝤扤ㄳ搵愷晤㌰㈷㙢㔳㝤㌳敡攲㐰㠳昵ㄲ愶㐴㤸挷㔹㘹晢〵换㕣昱㌴㤸㈱ぢ㜲挲㝤㌰改㐷戳慣㐹㥥㕢昶㐷㠰㜵㙡㤶晤愲㜲㔸扥昹㕤挷㍣㍦晥ㅤ㑥㜵攵捤晥晡㤴㔵㍢㝢ㅣち攱挹〲㍣㑦㙢ㄸ㔳扥㘰攳㔹摣ち㥡㠸ㄱㄲ㘷〲晥㤱つ晡搳㐷㔹㈲㈷晦搱攷攱㍦攳搰㙣㔷㑤挱ㄸ㈹㑥摣㠹㤳扤捤戰晥㍡ㄵ晥愹愴〱敡ㄵ㌴㠰㡤愰㍤戵戲愸㜴㥤慦㜴㘹昳搵换摥搲晤㈸捤㡢㠶㘶㑦慣㔱㝦㠲慣戴搷敤〷㤹㘶慦ぢ散㜱㡡搳㝦昶㍡㘷㔳㥣愲扢づつ㡦愸摡收㙤ㄲ攷昶㙥改搰っ换散㄰㜰晣摥㕢㝡㑤㔱改ち攰㜸搱㕢㥡㔳㝦挲㘱㡣㠵户挱㈷收㙦〳㈱㍡ㄸ晡挶㈱㈰㘵㑦㑣挵㤵㠳㈲㤸㌸扢㜷ㅤ慤〰愶摦㜸㥢㝡㙥㔱改ち㘰㝡搶㕢㥡敢〹㙥摤ㄵ挰昴㡣户昴㐶㤴㤶㕥㐳㤸㙡搴搳㠱㤰㑣㠴㑣ㄳ㤲攰㕥挳挵㠵㈲㌸戸〰攰㌶愹〲㌸戶㝡㥢㜴㘹㔱改ち攰昸戹户㌴㤷ㅣ摣扡㉢㠰攳㈹㙦改敦愰戴攷㈴晡户㐰㌸愶ㄱ㡥昲㈷ㄱ搷ㅦ㡡攰搸㕣搴愴ち攰㜸摣摢㈴㉥㉥戸づ㔵〰挷㘳摥搲㕣㤵㜰㑢㔷〰挷愳摥搲㕣㝢昰昴㡥ㅦ〷挲搱㌶㜴敦攰ㄲ㐵ㄱㅣ㕣㐶㜰㥢㔴〱ㅣ㕢扣㑤扡慤愸㜴〵㜰㍣攸㉤㝤㝢㔱改ち攰㜸挰㕢㥡换ㄳ㌲愸扣ㅦ㕣㡥㌷㐷攲㤴愸慢慡㔶㕣戲㄰挱㝤戶㠰㕦㤶挶㙢ㄱ㔱慥㕤㜰挴摡ㄸ㔵㕣戰㈰㤶㐶㈷昰㜲㍦㌸㈹㡦搰攵慡搴扤㈸㈹搷敢户㈶敤攱㡥ㄲ㡥㈶戶㕣扡㔰㔵戰挲ㄱ㠲㕥㐰㤶㍢㑡㔰㕣敢㈰扥挷㕣晤挰㡣搰㤴㤳摡搴ㄶ扢㈲晢㐶㜰㤷㘳㌸攴ㅤ㝥㉣愱㤵昲㝤㤸㙢ㄹ㐵〷㡤敢つ㕦攸愰摤㠱㙡ぢ㜷㌶㉥㔴戸愵㉢㌸㘸户㝢㑢㍦㔶㔴扡㠲㠳㜶㥢户㌴搷㌱㍣愷昴昷〳攱㌸㘱㘸㌸㝥づㅢ㐵㜰㜰㐹挲㜵愸㠲㍥晣㕤㙦㤳戸㤶攱㤶慥〰㡥㥢扣愵㥦㉥㉡㕤〱ㅣ㌷㝡㑢㜳愹挳㜳㑡㕦ㅦ〸㐷㡣㜰㤴扦攰㜳㐵愴〸づ慥㕡戸づ㔵〰挷㘶㙦㤳戶ㄵ㤵慥〰㡥㙢扣愵戹㑥攲搶㕤〱ㅣ㥢扣愵㕦㐱㘹㑦敦戸㉡㄰㡥挴搰扤攳㔵搸㈸㠲攳昵愲㈶㔵〰挷户扣㑤攲㡡㠸敢㔰〵㜰㕣攱㉤晤㘶㔱改ち攰戸摣㕢晡㕤㤴昶昴㡥㑢〳攱㌸㙤攸摥挱㜵㤵㈲㌸戸昶攱㍡㔴〱ㅣㄷ㜹㥢挴㐵ㄳ户㜴〵㜰㕣攸㉤捤搵ㄶ户㜴〵㜰㙣昴㤶收㥡㡡愷㜷㥣ㅦ〸挷攰搰扤㠳㑢㉦㐵㜰㜰㜹挴㙤㔲〵㜰㙣昰㌶㠹敢㉡㙥改ち攰㌸搷㕢㥡ぢ㌲㙥改ち攰㌸挷㕢㥡换㉥㥥摥戱㍥㄰㡥㝦㠴搲㄰搷づ慥捥ㄴ挱挱ㄵㄴ户㐹ㄵ挰㜱愶户㐹㕣㝡㜱㑢㔷〰挷ㄹ摥搲㕣戳㜱㑢㔷〰挷改㥥搲㘱㑥攱晤㌳攲戲敢ぢ㥣攱㙤摦愳㜰ㄱ挵㔹ㅢ㉢㡢㈸㑥㑥慣ㄴ挷攴㔶㙡㕡㈱挵㤱㤸挵攳戸㠱㈹晤つ㄰挵㈱〳敢搷攷摢〹㤹㙥㜲〸㈰㍡ㄷ㤰㝢㠲㥤㡢㈸㕥晣㉤㉢扣敥㠹挶㐶㙡昰戴㤷摣㠵捣つ㍡戹㡢㤸攳㐱户捡㐸㠵慣敢㘲昲㤱挰㥦㔰㤴ㄵ换捡摤㌷㤱挰捡㥤㔴㐹慤㑢㈸戶㌷㈵搵㈰愳㉦昵㜲愵㍡㜲㉦昳㜲愵㕡㜲㉦昷㜰愳慣㔴敡戹〲〹搴挳敡㘴㘰㤶挴㠱攳㠸㑤㠴㔷㔲㡢㌵㕢㐳戳㈸慢戳㤳慣挳㑥搲戰㤵っ搳摡㄰㕦㉤㜴㔷㤲敡搸㈲慣㙢挴昲㕣㔳㡡㘰愹㘳挰晡慦㤰㡣ㄴ扦ㅦ㤷ㅥ㘹扦戳㍤慥愰戳㔳㠱㔳搰ㅤ㔱㘰㐹㤹㍤慣慦㝦昱晦㜵愲捡㌸搷攸㉥㝥㠹攸愳慤搸㐳愱晤㝤㑢㈸㥥慥改㌴㤰捦㌸搴愹㡡ㄵ敢慣㑦戰㝦㕢捣攳攸敡㐲㡡昵㈹㐵㕣愵㠷㝣〷㠹㌰㠵ㄵ㤸晥㝢㑥っ搶㈳ㅤ晢㉡㍢㠱㙢㙤㈸捡って㥣扥ㅡ〹㜴〲晥攱ㄱ搴㥢㐸搸㔲㑦㑡ㅡ㑥〱㥢慢慦〱㔱㐲㔸㝥㌳㜲戴㈸㔶㤹挱㡥㘸㉦愸扥㡥攴㥦㐰㈲㘱收挷㤴挷㕡㤶搸〸㌸扦㕢㠰捦戵昳㤳㠰㡤昶愲㤷挸昰㕦㝡㔱㕣摡㔹㜶㈲㝢㕣㤱㙡挴㘲㤱㌶㔹挹㐲慦愹户㐵散㘶㕦戴换愸㕡昸挰ㅦ㕡戸㑦㜹㔷㔸㠳搵㘵㉡搳戲晡㡢㜱㍤っ㔷捦敦㥡慦㙦㐰㈲挲㑡㤴㈷㈹㜹㐵㍣〹愴㜱㈳㤵㡦㠱昲㑤慥戲㥢戴㤴㠹扢㈸㝦㤷㈵㤶戵㉤㥤㌳㙢㤹扥搹搵㜷㤳愲摦挴㝡搹㑤ち㉢晥㑤戴㔸捣㘱㤹㈲㑥晤㝦〳㑡搴㝣㄰</t>
  </si>
</sst>
</file>

<file path=xl/styles.xml><?xml version="1.0" encoding="utf-8"?>
<styleSheet xmlns="http://schemas.openxmlformats.org/spreadsheetml/2006/main">
  <numFmts count="3">
    <numFmt numFmtId="164" formatCode="0.0"/>
    <numFmt numFmtId="165" formatCode="0.000"/>
    <numFmt numFmtId="166" formatCode="#,##0.0"/>
  </numFmts>
  <fonts count="6">
    <font>
      <sz val="12"/>
      <name val="Times New Roman"/>
    </font>
    <font>
      <b/>
      <sz val="12"/>
      <name val="Times New Roman"/>
      <family val="1"/>
    </font>
    <font>
      <sz val="8"/>
      <name val="Times New Roman"/>
      <family val="1"/>
    </font>
    <font>
      <b/>
      <sz val="8"/>
      <color indexed="81"/>
      <name val="Tahoma"/>
      <family val="2"/>
    </font>
    <font>
      <sz val="8"/>
      <color indexed="81"/>
      <name val="Tahoma"/>
      <family val="2"/>
    </font>
    <font>
      <sz val="12"/>
      <name val="Times New Roman"/>
      <family val="1"/>
    </font>
  </fonts>
  <fills count="4">
    <fill>
      <patternFill patternType="none"/>
    </fill>
    <fill>
      <patternFill patternType="gray125"/>
    </fill>
    <fill>
      <patternFill patternType="solid">
        <fgColor indexed="11"/>
        <bgColor indexed="64"/>
      </patternFill>
    </fill>
    <fill>
      <patternFill patternType="solid">
        <fgColor rgb="FF00FFFF"/>
        <bgColor indexed="64"/>
      </patternFill>
    </fill>
  </fills>
  <borders count="1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xf numFmtId="15" fontId="1" fillId="0" borderId="0" xfId="0" applyNumberFormat="1" applyFont="1"/>
    <xf numFmtId="0" fontId="0" fillId="0" borderId="0" xfId="0" quotePrefix="1" applyAlignment="1">
      <alignment horizontal="left"/>
    </xf>
    <xf numFmtId="9" fontId="0" fillId="0" borderId="0" xfId="0" applyNumberFormat="1"/>
    <xf numFmtId="2" fontId="0" fillId="0" borderId="0" xfId="0" applyNumberFormat="1"/>
    <xf numFmtId="1" fontId="0" fillId="0" borderId="0" xfId="0" applyNumberFormat="1"/>
    <xf numFmtId="3" fontId="0" fillId="0" borderId="0" xfId="0" applyNumberFormat="1"/>
    <xf numFmtId="166" fontId="0" fillId="0" borderId="0" xfId="0" applyNumberFormat="1"/>
    <xf numFmtId="166" fontId="1" fillId="0" borderId="0" xfId="0" applyNumberFormat="1" applyFont="1"/>
    <xf numFmtId="0" fontId="1" fillId="0" borderId="1" xfId="0" applyFont="1" applyBorder="1"/>
    <xf numFmtId="0" fontId="1" fillId="0" borderId="0" xfId="0" quotePrefix="1" applyFont="1" applyAlignment="1">
      <alignment horizontal="left"/>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164" fontId="0" fillId="0" borderId="0" xfId="0" applyNumberFormat="1"/>
    <xf numFmtId="0" fontId="0" fillId="2" borderId="0" xfId="0" applyFill="1"/>
    <xf numFmtId="0" fontId="1" fillId="0" borderId="0" xfId="0" applyFont="1" applyAlignment="1">
      <alignment horizontal="left"/>
    </xf>
    <xf numFmtId="0" fontId="0" fillId="0" borderId="0" xfId="0" applyFill="1"/>
    <xf numFmtId="165" fontId="0" fillId="0" borderId="0" xfId="0" applyNumberFormat="1"/>
    <xf numFmtId="0" fontId="0" fillId="0" borderId="0" xfId="0" quotePrefix="1"/>
    <xf numFmtId="166" fontId="0" fillId="3" borderId="10" xfId="0" applyNumberFormat="1" applyFill="1" applyBorder="1"/>
    <xf numFmtId="0" fontId="5" fillId="0" borderId="0" xfId="0" applyFont="1"/>
    <xf numFmtId="4" fontId="0" fillId="0" borderId="0" xfId="0" applyNumberFormat="1"/>
    <xf numFmtId="0" fontId="5" fillId="0" borderId="11" xfId="0" applyFont="1" applyBorder="1"/>
    <xf numFmtId="0" fontId="5" fillId="0" borderId="12" xfId="0" applyFont="1" applyBorder="1"/>
    <xf numFmtId="0" fontId="0" fillId="0" borderId="13" xfId="0" applyBorder="1" applyAlignment="1">
      <alignment horizontal="center"/>
    </xf>
    <xf numFmtId="0" fontId="1" fillId="0" borderId="0" xfId="0" applyFont="1" applyAlignment="1">
      <alignment horizontal="center"/>
    </xf>
    <xf numFmtId="0" fontId="1" fillId="0" borderId="0" xfId="0" applyFont="1" applyAlignment="1">
      <alignment horizontal="center" textRotation="90" wrapText="1"/>
    </xf>
    <xf numFmtId="0" fontId="1" fillId="0" borderId="0" xfId="0" applyFont="1" applyAlignment="1">
      <alignment horizontal="center" textRotation="9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412750</xdr:colOff>
      <xdr:row>3</xdr:row>
      <xdr:rowOff>0</xdr:rowOff>
    </xdr:from>
    <xdr:to>
      <xdr:col>11</xdr:col>
      <xdr:colOff>174625</xdr:colOff>
      <xdr:row>19</xdr:row>
      <xdr:rowOff>85725</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412750" y="600075"/>
          <a:ext cx="7477125" cy="32861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619125</xdr:colOff>
      <xdr:row>19</xdr:row>
      <xdr:rowOff>85725</xdr:rowOff>
    </xdr:to>
    <xdr:pic>
      <xdr:nvPicPr>
        <xdr:cNvPr id="5" name="Picture 4"/>
        <xdr:cNvPicPr>
          <a:picLocks noChangeAspect="1" noChangeArrowheads="1"/>
        </xdr:cNvPicPr>
      </xdr:nvPicPr>
      <xdr:blipFill>
        <a:blip xmlns:r="http://schemas.openxmlformats.org/officeDocument/2006/relationships" r:embed="rId1"/>
        <a:srcRect/>
        <a:stretch>
          <a:fillRect/>
        </a:stretch>
      </xdr:blipFill>
      <xdr:spPr bwMode="auto">
        <a:xfrm>
          <a:off x="857250" y="4600575"/>
          <a:ext cx="7477125" cy="32861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3</xdr:row>
      <xdr:rowOff>158750</xdr:rowOff>
    </xdr:from>
    <xdr:to>
      <xdr:col>10</xdr:col>
      <xdr:colOff>590550</xdr:colOff>
      <xdr:row>20</xdr:row>
      <xdr:rowOff>38100</xdr:rowOff>
    </xdr:to>
    <xdr:pic>
      <xdr:nvPicPr>
        <xdr:cNvPr id="6" name="Picture 5"/>
        <xdr:cNvPicPr>
          <a:picLocks noChangeAspect="1" noChangeArrowheads="1"/>
        </xdr:cNvPicPr>
      </xdr:nvPicPr>
      <xdr:blipFill>
        <a:blip xmlns:r="http://schemas.openxmlformats.org/officeDocument/2006/relationships" r:embed="rId1"/>
        <a:srcRect/>
        <a:stretch>
          <a:fillRect/>
        </a:stretch>
      </xdr:blipFill>
      <xdr:spPr bwMode="auto">
        <a:xfrm>
          <a:off x="142875" y="8959850"/>
          <a:ext cx="7477125" cy="3279775"/>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10</xdr:col>
      <xdr:colOff>447675</xdr:colOff>
      <xdr:row>20</xdr:row>
      <xdr:rowOff>85725</xdr:rowOff>
    </xdr:to>
    <xdr:pic>
      <xdr:nvPicPr>
        <xdr:cNvPr id="9" name="Picture 9"/>
        <xdr:cNvPicPr>
          <a:picLocks noChangeAspect="1" noChangeArrowheads="1"/>
        </xdr:cNvPicPr>
      </xdr:nvPicPr>
      <xdr:blipFill>
        <a:blip xmlns:r="http://schemas.openxmlformats.org/officeDocument/2006/relationships" r:embed="rId1"/>
        <a:srcRect/>
        <a:stretch>
          <a:fillRect/>
        </a:stretch>
      </xdr:blipFill>
      <xdr:spPr bwMode="auto">
        <a:xfrm>
          <a:off x="0" y="13001625"/>
          <a:ext cx="7477125" cy="3286125"/>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412750</xdr:colOff>
      <xdr:row>3</xdr:row>
      <xdr:rowOff>0</xdr:rowOff>
    </xdr:from>
    <xdr:to>
      <xdr:col>11</xdr:col>
      <xdr:colOff>174625</xdr:colOff>
      <xdr:row>19</xdr:row>
      <xdr:rowOff>85725</xdr:rowOff>
    </xdr:to>
    <xdr:pic>
      <xdr:nvPicPr>
        <xdr:cNvPr id="3" name="Picture 2"/>
        <xdr:cNvPicPr>
          <a:picLocks noChangeAspect="1" noChangeArrowheads="1"/>
        </xdr:cNvPicPr>
      </xdr:nvPicPr>
      <xdr:blipFill>
        <a:blip xmlns:r="http://schemas.openxmlformats.org/officeDocument/2006/relationships" r:embed="rId1"/>
        <a:srcRect/>
        <a:stretch>
          <a:fillRect/>
        </a:stretch>
      </xdr:blipFill>
      <xdr:spPr bwMode="auto">
        <a:xfrm>
          <a:off x="412750" y="619125"/>
          <a:ext cx="7445375" cy="3387725"/>
        </a:xfrm>
        <a:prstGeom prst="rect">
          <a:avLst/>
        </a:prstGeom>
        <a:noFill/>
        <a:ln w="1">
          <a:noFill/>
          <a:miter lim="800000"/>
          <a:headEnd/>
          <a:tailEnd type="none" w="med" len="med"/>
        </a:ln>
        <a:effectLst/>
      </xdr:spPr>
    </xdr:pic>
    <xdr:clientData/>
  </xdr:twoCellAnchor>
  <xdr:twoCellAnchor editAs="oneCell">
    <xdr:from>
      <xdr:col>12</xdr:col>
      <xdr:colOff>0</xdr:colOff>
      <xdr:row>3</xdr:row>
      <xdr:rowOff>0</xdr:rowOff>
    </xdr:from>
    <xdr:to>
      <xdr:col>19</xdr:col>
      <xdr:colOff>361950</xdr:colOff>
      <xdr:row>19</xdr:row>
      <xdr:rowOff>85725</xdr:rowOff>
    </xdr:to>
    <xdr:pic>
      <xdr:nvPicPr>
        <xdr:cNvPr id="4" name="Picture 3"/>
        <xdr:cNvPicPr>
          <a:picLocks noChangeAspect="1" noChangeArrowheads="1"/>
        </xdr:cNvPicPr>
      </xdr:nvPicPr>
      <xdr:blipFill>
        <a:blip xmlns:r="http://schemas.openxmlformats.org/officeDocument/2006/relationships" r:embed="rId2"/>
        <a:srcRect/>
        <a:stretch>
          <a:fillRect/>
        </a:stretch>
      </xdr:blipFill>
      <xdr:spPr bwMode="auto">
        <a:xfrm>
          <a:off x="8401050" y="600075"/>
          <a:ext cx="5162550" cy="3286125"/>
        </a:xfrm>
        <a:prstGeom prst="rect">
          <a:avLst/>
        </a:prstGeom>
        <a:noFill/>
        <a:ln w="1">
          <a:noFill/>
          <a:miter lim="800000"/>
          <a:headEnd/>
          <a:tailEnd type="none" w="med" len="med"/>
        </a:ln>
        <a:effectLst/>
      </xdr:spPr>
    </xdr:pic>
    <xdr:clientData/>
  </xdr:twoCellAnchor>
  <xdr:twoCellAnchor editAs="oneCell">
    <xdr:from>
      <xdr:col>12</xdr:col>
      <xdr:colOff>0</xdr:colOff>
      <xdr:row>23</xdr:row>
      <xdr:rowOff>0</xdr:rowOff>
    </xdr:from>
    <xdr:to>
      <xdr:col>19</xdr:col>
      <xdr:colOff>361950</xdr:colOff>
      <xdr:row>39</xdr:row>
      <xdr:rowOff>85725</xdr:rowOff>
    </xdr:to>
    <xdr:pic>
      <xdr:nvPicPr>
        <xdr:cNvPr id="5" name="Picture 4"/>
        <xdr:cNvPicPr>
          <a:picLocks noChangeAspect="1" noChangeArrowheads="1"/>
        </xdr:cNvPicPr>
      </xdr:nvPicPr>
      <xdr:blipFill>
        <a:blip xmlns:r="http://schemas.openxmlformats.org/officeDocument/2006/relationships" r:embed="rId3"/>
        <a:srcRect/>
        <a:stretch>
          <a:fillRect/>
        </a:stretch>
      </xdr:blipFill>
      <xdr:spPr bwMode="auto">
        <a:xfrm>
          <a:off x="8401050" y="4600575"/>
          <a:ext cx="5162550" cy="3286125"/>
        </a:xfrm>
        <a:prstGeom prst="rect">
          <a:avLst/>
        </a:prstGeom>
        <a:noFill/>
        <a:ln w="1">
          <a:noFill/>
          <a:miter lim="800000"/>
          <a:headEnd/>
          <a:tailEnd type="none" w="med" len="med"/>
        </a:ln>
        <a:effectLst/>
      </xdr:spPr>
    </xdr:pic>
    <xdr:clientData/>
  </xdr:twoCellAnchor>
  <xdr:twoCellAnchor editAs="oneCell">
    <xdr:from>
      <xdr:col>1</xdr:col>
      <xdr:colOff>0</xdr:colOff>
      <xdr:row>23</xdr:row>
      <xdr:rowOff>0</xdr:rowOff>
    </xdr:from>
    <xdr:to>
      <xdr:col>11</xdr:col>
      <xdr:colOff>619125</xdr:colOff>
      <xdr:row>39</xdr:row>
      <xdr:rowOff>85725</xdr:rowOff>
    </xdr:to>
    <xdr:pic>
      <xdr:nvPicPr>
        <xdr:cNvPr id="6" name="Picture 5"/>
        <xdr:cNvPicPr>
          <a:picLocks noChangeAspect="1" noChangeArrowheads="1"/>
        </xdr:cNvPicPr>
      </xdr:nvPicPr>
      <xdr:blipFill>
        <a:blip xmlns:r="http://schemas.openxmlformats.org/officeDocument/2006/relationships" r:embed="rId4"/>
        <a:srcRect/>
        <a:stretch>
          <a:fillRect/>
        </a:stretch>
      </xdr:blipFill>
      <xdr:spPr bwMode="auto">
        <a:xfrm>
          <a:off x="857250" y="4600575"/>
          <a:ext cx="7477125" cy="3286125"/>
        </a:xfrm>
        <a:prstGeom prst="rect">
          <a:avLst/>
        </a:prstGeom>
        <a:noFill/>
        <a:ln w="1">
          <a:noFill/>
          <a:miter lim="800000"/>
          <a:headEnd/>
          <a:tailEnd type="none" w="med" len="med"/>
        </a:ln>
        <a:effectLst/>
      </xdr:spPr>
    </xdr:pic>
    <xdr:clientData/>
  </xdr:twoCellAnchor>
  <xdr:twoCellAnchor editAs="oneCell">
    <xdr:from>
      <xdr:col>0</xdr:col>
      <xdr:colOff>142875</xdr:colOff>
      <xdr:row>44</xdr:row>
      <xdr:rowOff>158750</xdr:rowOff>
    </xdr:from>
    <xdr:to>
      <xdr:col>10</xdr:col>
      <xdr:colOff>590550</xdr:colOff>
      <xdr:row>61</xdr:row>
      <xdr:rowOff>38100</xdr:rowOff>
    </xdr:to>
    <xdr:pic>
      <xdr:nvPicPr>
        <xdr:cNvPr id="7" name="Picture 6"/>
        <xdr:cNvPicPr>
          <a:picLocks noChangeAspect="1" noChangeArrowheads="1"/>
        </xdr:cNvPicPr>
      </xdr:nvPicPr>
      <xdr:blipFill>
        <a:blip xmlns:r="http://schemas.openxmlformats.org/officeDocument/2006/relationships" r:embed="rId5"/>
        <a:srcRect/>
        <a:stretch>
          <a:fillRect/>
        </a:stretch>
      </xdr:blipFill>
      <xdr:spPr bwMode="auto">
        <a:xfrm>
          <a:off x="142875" y="9239250"/>
          <a:ext cx="7448550" cy="3387725"/>
        </a:xfrm>
        <a:prstGeom prst="rect">
          <a:avLst/>
        </a:prstGeom>
        <a:noFill/>
        <a:ln w="1">
          <a:noFill/>
          <a:miter lim="800000"/>
          <a:headEnd/>
          <a:tailEnd type="none" w="med" len="med"/>
        </a:ln>
        <a:effectLst/>
      </xdr:spPr>
    </xdr:pic>
    <xdr:clientData/>
  </xdr:twoCellAnchor>
  <xdr:twoCellAnchor editAs="oneCell">
    <xdr:from>
      <xdr:col>11</xdr:col>
      <xdr:colOff>0</xdr:colOff>
      <xdr:row>45</xdr:row>
      <xdr:rowOff>0</xdr:rowOff>
    </xdr:from>
    <xdr:to>
      <xdr:col>18</xdr:col>
      <xdr:colOff>361950</xdr:colOff>
      <xdr:row>61</xdr:row>
      <xdr:rowOff>85725</xdr:rowOff>
    </xdr:to>
    <xdr:pic>
      <xdr:nvPicPr>
        <xdr:cNvPr id="8" name="Picture 7"/>
        <xdr:cNvPicPr>
          <a:picLocks noChangeAspect="1" noChangeArrowheads="1"/>
        </xdr:cNvPicPr>
      </xdr:nvPicPr>
      <xdr:blipFill>
        <a:blip xmlns:r="http://schemas.openxmlformats.org/officeDocument/2006/relationships" r:embed="rId6"/>
        <a:srcRect/>
        <a:stretch>
          <a:fillRect/>
        </a:stretch>
      </xdr:blipFill>
      <xdr:spPr bwMode="auto">
        <a:xfrm>
          <a:off x="7715250" y="9001125"/>
          <a:ext cx="5162550" cy="3286125"/>
        </a:xfrm>
        <a:prstGeom prst="rect">
          <a:avLst/>
        </a:prstGeom>
        <a:noFill/>
        <a:ln w="1">
          <a:noFill/>
          <a:miter lim="800000"/>
          <a:headEnd/>
          <a:tailEnd type="none" w="med" len="med"/>
        </a:ln>
        <a:effectLst/>
      </xdr:spPr>
    </xdr:pic>
    <xdr:clientData/>
  </xdr:twoCellAnchor>
  <xdr:twoCellAnchor editAs="oneCell">
    <xdr:from>
      <xdr:col>11</xdr:col>
      <xdr:colOff>0</xdr:colOff>
      <xdr:row>64</xdr:row>
      <xdr:rowOff>0</xdr:rowOff>
    </xdr:from>
    <xdr:to>
      <xdr:col>18</xdr:col>
      <xdr:colOff>361950</xdr:colOff>
      <xdr:row>80</xdr:row>
      <xdr:rowOff>85725</xdr:rowOff>
    </xdr:to>
    <xdr:pic>
      <xdr:nvPicPr>
        <xdr:cNvPr id="9" name="Picture 8"/>
        <xdr:cNvPicPr>
          <a:picLocks noChangeAspect="1" noChangeArrowheads="1"/>
        </xdr:cNvPicPr>
      </xdr:nvPicPr>
      <xdr:blipFill>
        <a:blip xmlns:r="http://schemas.openxmlformats.org/officeDocument/2006/relationships" r:embed="rId7"/>
        <a:srcRect/>
        <a:stretch>
          <a:fillRect/>
        </a:stretch>
      </xdr:blipFill>
      <xdr:spPr bwMode="auto">
        <a:xfrm>
          <a:off x="7715250" y="12801600"/>
          <a:ext cx="5162550" cy="3286125"/>
        </a:xfrm>
        <a:prstGeom prst="rect">
          <a:avLst/>
        </a:prstGeom>
        <a:noFill/>
        <a:ln w="1">
          <a:noFill/>
          <a:miter lim="800000"/>
          <a:headEnd/>
          <a:tailEnd type="none" w="med" len="med"/>
        </a:ln>
        <a:effectLst/>
      </xdr:spPr>
    </xdr:pic>
    <xdr:clientData/>
  </xdr:twoCellAnchor>
  <xdr:twoCellAnchor editAs="oneCell">
    <xdr:from>
      <xdr:col>0</xdr:col>
      <xdr:colOff>0</xdr:colOff>
      <xdr:row>65</xdr:row>
      <xdr:rowOff>0</xdr:rowOff>
    </xdr:from>
    <xdr:to>
      <xdr:col>10</xdr:col>
      <xdr:colOff>447675</xdr:colOff>
      <xdr:row>81</xdr:row>
      <xdr:rowOff>85725</xdr:rowOff>
    </xdr:to>
    <xdr:pic>
      <xdr:nvPicPr>
        <xdr:cNvPr id="2057" name="Picture 9"/>
        <xdr:cNvPicPr>
          <a:picLocks noChangeAspect="1" noChangeArrowheads="1"/>
        </xdr:cNvPicPr>
      </xdr:nvPicPr>
      <xdr:blipFill>
        <a:blip xmlns:r="http://schemas.openxmlformats.org/officeDocument/2006/relationships" r:embed="rId8"/>
        <a:srcRect/>
        <a:stretch>
          <a:fillRect/>
        </a:stretch>
      </xdr:blipFill>
      <xdr:spPr bwMode="auto">
        <a:xfrm>
          <a:off x="0" y="13001625"/>
          <a:ext cx="7477125" cy="32861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C31"/>
  <sheetViews>
    <sheetView workbookViewId="0"/>
  </sheetViews>
  <sheetFormatPr defaultRowHeight="15.75"/>
  <cols>
    <col min="1" max="2" width="36.625" customWidth="1"/>
  </cols>
  <sheetData>
    <row r="1" spans="1:3">
      <c r="A1" s="1" t="s">
        <v>84</v>
      </c>
    </row>
    <row r="3" spans="1:3">
      <c r="A3" t="s">
        <v>85</v>
      </c>
      <c r="B3" t="s">
        <v>86</v>
      </c>
      <c r="C3">
        <v>0</v>
      </c>
    </row>
    <row r="4" spans="1:3">
      <c r="A4" t="s">
        <v>87</v>
      </c>
    </row>
    <row r="5" spans="1:3">
      <c r="A5" t="s">
        <v>88</v>
      </c>
    </row>
    <row r="7" spans="1:3">
      <c r="A7" s="1" t="s">
        <v>89</v>
      </c>
      <c r="B7" t="s">
        <v>90</v>
      </c>
    </row>
    <row r="8" spans="1:3">
      <c r="B8">
        <v>2</v>
      </c>
    </row>
    <row r="10" spans="1:3">
      <c r="A10" t="s">
        <v>91</v>
      </c>
    </row>
    <row r="11" spans="1:3">
      <c r="A11" t="e">
        <f>CB_DATA_!#REF!</f>
        <v>#REF!</v>
      </c>
      <c r="B11" t="e">
        <f>'M4 - Model'!#REF!</f>
        <v>#REF!</v>
      </c>
    </row>
    <row r="13" spans="1:3">
      <c r="A13" t="s">
        <v>92</v>
      </c>
    </row>
    <row r="14" spans="1:3">
      <c r="A14" t="s">
        <v>101</v>
      </c>
      <c r="B14" t="s">
        <v>96</v>
      </c>
    </row>
    <row r="16" spans="1:3">
      <c r="A16" t="s">
        <v>93</v>
      </c>
    </row>
    <row r="19" spans="1:2">
      <c r="A19" t="s">
        <v>94</v>
      </c>
    </row>
    <row r="20" spans="1:2">
      <c r="A20">
        <v>28</v>
      </c>
      <c r="B20">
        <v>31</v>
      </c>
    </row>
    <row r="25" spans="1:2">
      <c r="A25" s="1" t="s">
        <v>95</v>
      </c>
    </row>
    <row r="26" spans="1:2">
      <c r="A26" s="26" t="s">
        <v>97</v>
      </c>
      <c r="B26" s="26" t="s">
        <v>97</v>
      </c>
    </row>
    <row r="27" spans="1:2">
      <c r="A27" t="s">
        <v>102</v>
      </c>
      <c r="B27" t="s">
        <v>98</v>
      </c>
    </row>
    <row r="28" spans="1:2">
      <c r="A28" s="26" t="s">
        <v>99</v>
      </c>
      <c r="B28" s="26" t="s">
        <v>99</v>
      </c>
    </row>
    <row r="29" spans="1:2">
      <c r="B29" s="26" t="s">
        <v>100</v>
      </c>
    </row>
    <row r="30" spans="1:2">
      <c r="B30" t="s">
        <v>114</v>
      </c>
    </row>
    <row r="31" spans="1:2">
      <c r="B31" s="26" t="s">
        <v>99</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14"/>
  <sheetViews>
    <sheetView zoomScale="60" zoomScaleNormal="60" workbookViewId="0">
      <selection activeCell="A2" sqref="A2"/>
    </sheetView>
  </sheetViews>
  <sheetFormatPr defaultRowHeight="15.75"/>
  <cols>
    <col min="1" max="1" width="11.25" style="1" customWidth="1"/>
  </cols>
  <sheetData>
    <row r="1" spans="1:1">
      <c r="A1" s="1" t="s">
        <v>73</v>
      </c>
    </row>
    <row r="8" spans="1:1" ht="15.75" customHeight="1"/>
    <row r="14" spans="1:1" ht="15.75" customHeight="1"/>
  </sheetData>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dimension ref="A2"/>
  <sheetViews>
    <sheetView zoomScale="60" zoomScaleNormal="60" workbookViewId="0">
      <selection activeCell="A3" sqref="A3"/>
    </sheetView>
  </sheetViews>
  <sheetFormatPr defaultRowHeight="15.75"/>
  <cols>
    <col min="1" max="1" width="11.25" style="1" customWidth="1"/>
  </cols>
  <sheetData>
    <row r="2" spans="1:1">
      <c r="A2" s="11" t="s">
        <v>74</v>
      </c>
    </row>
  </sheetData>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A2"/>
  <sheetViews>
    <sheetView zoomScale="60" zoomScaleNormal="60" workbookViewId="0">
      <selection activeCell="A3" sqref="A3"/>
    </sheetView>
  </sheetViews>
  <sheetFormatPr defaultRowHeight="15.75"/>
  <cols>
    <col min="1" max="1" width="11.25" style="1" customWidth="1"/>
  </cols>
  <sheetData>
    <row r="2" spans="1:1">
      <c r="A2" s="11" t="s">
        <v>75</v>
      </c>
    </row>
  </sheetData>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dimension ref="A3"/>
  <sheetViews>
    <sheetView zoomScale="60" zoomScaleNormal="60" workbookViewId="0">
      <selection activeCell="M25" sqref="M25"/>
    </sheetView>
  </sheetViews>
  <sheetFormatPr defaultRowHeight="15.75"/>
  <cols>
    <col min="1" max="1" width="11.25" style="1" customWidth="1"/>
  </cols>
  <sheetData>
    <row r="3" spans="1:1">
      <c r="A3" s="11" t="s">
        <v>76</v>
      </c>
    </row>
  </sheetData>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sheetPr codeName="Sheet4"/>
  <dimension ref="A1:AG79"/>
  <sheetViews>
    <sheetView zoomScale="60" zoomScaleNormal="60" workbookViewId="0">
      <selection activeCell="AF29" sqref="AF29"/>
    </sheetView>
  </sheetViews>
  <sheetFormatPr defaultRowHeight="15.75"/>
  <cols>
    <col min="1" max="1" width="11.25" style="1" customWidth="1"/>
  </cols>
  <sheetData>
    <row r="1" spans="1:33">
      <c r="A1" s="1" t="s">
        <v>73</v>
      </c>
    </row>
    <row r="2" spans="1:33">
      <c r="A2" s="1" t="s">
        <v>79</v>
      </c>
    </row>
    <row r="5" spans="1:33">
      <c r="AD5" s="28" t="s">
        <v>112</v>
      </c>
    </row>
    <row r="6" spans="1:33">
      <c r="X6" t="s">
        <v>103</v>
      </c>
      <c r="AF6" s="33" t="s">
        <v>106</v>
      </c>
      <c r="AG6" s="33"/>
    </row>
    <row r="7" spans="1:33">
      <c r="X7" t="s">
        <v>104</v>
      </c>
      <c r="Y7" t="s">
        <v>105</v>
      </c>
      <c r="AF7" s="30" t="s">
        <v>107</v>
      </c>
      <c r="AG7" s="30" t="s">
        <v>108</v>
      </c>
    </row>
    <row r="8" spans="1:33">
      <c r="X8" s="4">
        <v>0</v>
      </c>
      <c r="Y8">
        <v>-34.4</v>
      </c>
      <c r="AD8" s="34" t="s">
        <v>109</v>
      </c>
      <c r="AE8" s="31" t="s">
        <v>110</v>
      </c>
      <c r="AF8" s="32">
        <v>194</v>
      </c>
      <c r="AG8" s="32">
        <v>243</v>
      </c>
    </row>
    <row r="9" spans="1:33">
      <c r="X9" s="4">
        <v>0.1</v>
      </c>
      <c r="Y9">
        <v>45.7</v>
      </c>
      <c r="AD9" s="35"/>
      <c r="AE9" s="31" t="s">
        <v>111</v>
      </c>
      <c r="AF9" s="32">
        <v>164</v>
      </c>
      <c r="AG9" s="32">
        <v>309</v>
      </c>
    </row>
    <row r="10" spans="1:33">
      <c r="X10" s="4">
        <v>0.2</v>
      </c>
      <c r="Y10">
        <v>77.900000000000006</v>
      </c>
    </row>
    <row r="11" spans="1:33">
      <c r="X11" s="4">
        <v>0.3</v>
      </c>
      <c r="Y11">
        <v>106.2</v>
      </c>
      <c r="AD11" s="28" t="s">
        <v>113</v>
      </c>
    </row>
    <row r="12" spans="1:33">
      <c r="X12" s="4">
        <v>0.4</v>
      </c>
      <c r="Y12">
        <v>136.80000000000001</v>
      </c>
      <c r="AF12" s="33" t="s">
        <v>106</v>
      </c>
      <c r="AG12" s="33"/>
    </row>
    <row r="13" spans="1:33">
      <c r="X13" s="4">
        <v>0.5</v>
      </c>
      <c r="Y13">
        <v>171.4</v>
      </c>
      <c r="AF13" s="30" t="s">
        <v>107</v>
      </c>
      <c r="AG13" s="30" t="s">
        <v>108</v>
      </c>
    </row>
    <row r="14" spans="1:33">
      <c r="X14" s="4">
        <v>0.6</v>
      </c>
      <c r="Y14">
        <v>206.5</v>
      </c>
      <c r="AD14" s="34" t="s">
        <v>109</v>
      </c>
      <c r="AE14" s="31" t="s">
        <v>110</v>
      </c>
      <c r="AF14" s="32">
        <v>380</v>
      </c>
      <c r="AG14" s="32">
        <v>526</v>
      </c>
    </row>
    <row r="15" spans="1:33">
      <c r="X15" s="4">
        <v>0.7</v>
      </c>
      <c r="Y15">
        <v>246.4</v>
      </c>
      <c r="AD15" s="35"/>
      <c r="AE15" s="31" t="s">
        <v>111</v>
      </c>
      <c r="AF15" s="32">
        <v>346</v>
      </c>
      <c r="AG15" s="32">
        <v>697</v>
      </c>
    </row>
    <row r="16" spans="1:33">
      <c r="X16" s="4">
        <v>0.8</v>
      </c>
      <c r="Y16">
        <v>300.8</v>
      </c>
    </row>
    <row r="17" spans="1:25">
      <c r="X17" s="4">
        <v>0.9</v>
      </c>
      <c r="Y17">
        <v>380.5</v>
      </c>
    </row>
    <row r="18" spans="1:25">
      <c r="X18" s="4">
        <v>1</v>
      </c>
      <c r="Y18">
        <v>786.4</v>
      </c>
    </row>
    <row r="22" spans="1:25">
      <c r="A22" s="11" t="s">
        <v>74</v>
      </c>
    </row>
    <row r="23" spans="1:25">
      <c r="A23" s="1" t="s">
        <v>80</v>
      </c>
    </row>
    <row r="25" spans="1:25">
      <c r="X25" t="s">
        <v>103</v>
      </c>
    </row>
    <row r="26" spans="1:25">
      <c r="X26" t="s">
        <v>104</v>
      </c>
      <c r="Y26" t="s">
        <v>105</v>
      </c>
    </row>
    <row r="27" spans="1:25">
      <c r="X27" s="4">
        <v>0</v>
      </c>
      <c r="Y27">
        <v>-44.4</v>
      </c>
    </row>
    <row r="28" spans="1:25">
      <c r="X28" s="4">
        <v>0.1</v>
      </c>
      <c r="Y28">
        <v>28.1</v>
      </c>
    </row>
    <row r="29" spans="1:25">
      <c r="X29" s="4">
        <v>0.2</v>
      </c>
      <c r="Y29">
        <v>54.7</v>
      </c>
    </row>
    <row r="30" spans="1:25">
      <c r="X30" s="4">
        <v>0.3</v>
      </c>
      <c r="Y30">
        <v>76.5</v>
      </c>
    </row>
    <row r="31" spans="1:25">
      <c r="X31" s="4">
        <v>0.4</v>
      </c>
      <c r="Y31">
        <v>101.4</v>
      </c>
    </row>
    <row r="32" spans="1:25">
      <c r="X32" s="4">
        <v>0.5</v>
      </c>
      <c r="Y32">
        <v>135.80000000000001</v>
      </c>
    </row>
    <row r="33" spans="1:25">
      <c r="X33" s="4">
        <v>0.6</v>
      </c>
      <c r="Y33">
        <v>170.4</v>
      </c>
    </row>
    <row r="34" spans="1:25">
      <c r="X34" s="4">
        <v>0.7</v>
      </c>
      <c r="Y34">
        <v>208.2</v>
      </c>
    </row>
    <row r="35" spans="1:25">
      <c r="X35" s="4">
        <v>0.8</v>
      </c>
      <c r="Y35">
        <v>253.7</v>
      </c>
    </row>
    <row r="36" spans="1:25">
      <c r="X36" s="4">
        <v>0.9</v>
      </c>
      <c r="Y36">
        <v>346.5</v>
      </c>
    </row>
    <row r="37" spans="1:25">
      <c r="X37" s="4">
        <v>1</v>
      </c>
      <c r="Y37">
        <v>748.5</v>
      </c>
    </row>
    <row r="43" spans="1:25">
      <c r="A43" s="11" t="s">
        <v>75</v>
      </c>
    </row>
    <row r="44" spans="1:25">
      <c r="A44" s="1" t="s">
        <v>82</v>
      </c>
    </row>
    <row r="46" spans="1:25">
      <c r="X46" t="s">
        <v>103</v>
      </c>
    </row>
    <row r="47" spans="1:25">
      <c r="X47" t="s">
        <v>104</v>
      </c>
      <c r="Y47" t="s">
        <v>105</v>
      </c>
    </row>
    <row r="48" spans="1:25">
      <c r="X48" s="4">
        <v>0</v>
      </c>
      <c r="Y48">
        <v>-69.3</v>
      </c>
    </row>
    <row r="49" spans="1:25">
      <c r="X49" s="4">
        <v>0.1</v>
      </c>
      <c r="Y49">
        <v>41.7</v>
      </c>
    </row>
    <row r="50" spans="1:25">
      <c r="X50" s="4">
        <v>0.2</v>
      </c>
      <c r="Y50">
        <v>77.400000000000006</v>
      </c>
    </row>
    <row r="51" spans="1:25">
      <c r="X51" s="4">
        <v>0.3</v>
      </c>
      <c r="Y51">
        <v>112</v>
      </c>
    </row>
    <row r="52" spans="1:25">
      <c r="X52" s="4">
        <v>0.4</v>
      </c>
      <c r="Y52">
        <v>148.80000000000001</v>
      </c>
    </row>
    <row r="53" spans="1:25">
      <c r="X53" s="4">
        <v>0.5</v>
      </c>
      <c r="Y53">
        <v>189.7</v>
      </c>
    </row>
    <row r="54" spans="1:25">
      <c r="X54" s="4">
        <v>0.6</v>
      </c>
      <c r="Y54">
        <v>241.3</v>
      </c>
    </row>
    <row r="55" spans="1:25">
      <c r="X55" s="4">
        <v>0.7</v>
      </c>
      <c r="Y55">
        <v>298.39999999999998</v>
      </c>
    </row>
    <row r="56" spans="1:25">
      <c r="X56" s="4">
        <v>0.8</v>
      </c>
      <c r="Y56">
        <v>378.9</v>
      </c>
    </row>
    <row r="57" spans="1:25">
      <c r="X57" s="4">
        <v>0.9</v>
      </c>
      <c r="Y57">
        <v>526.79999999999995</v>
      </c>
    </row>
    <row r="58" spans="1:25">
      <c r="X58" s="4">
        <v>1</v>
      </c>
      <c r="Y58" s="29">
        <v>1505</v>
      </c>
    </row>
    <row r="64" spans="1:25">
      <c r="A64" s="11" t="s">
        <v>76</v>
      </c>
    </row>
    <row r="65" spans="1:25">
      <c r="A65" s="1" t="s">
        <v>81</v>
      </c>
    </row>
    <row r="67" spans="1:25">
      <c r="X67" t="s">
        <v>103</v>
      </c>
    </row>
    <row r="68" spans="1:25">
      <c r="X68" t="s">
        <v>104</v>
      </c>
      <c r="Y68" t="s">
        <v>105</v>
      </c>
    </row>
    <row r="69" spans="1:25">
      <c r="X69" s="4">
        <v>0</v>
      </c>
      <c r="Y69">
        <v>-53.1</v>
      </c>
    </row>
    <row r="70" spans="1:25">
      <c r="X70" s="4">
        <v>0.1</v>
      </c>
      <c r="Y70">
        <v>21.5</v>
      </c>
    </row>
    <row r="71" spans="1:25">
      <c r="X71" s="4">
        <v>0.2</v>
      </c>
      <c r="Y71">
        <v>55.9</v>
      </c>
    </row>
    <row r="72" spans="1:25">
      <c r="X72" s="4">
        <v>0.3</v>
      </c>
      <c r="Y72">
        <v>95.3</v>
      </c>
    </row>
    <row r="73" spans="1:25">
      <c r="X73" s="4">
        <v>0.4</v>
      </c>
      <c r="Y73">
        <v>151.1</v>
      </c>
    </row>
    <row r="74" spans="1:25">
      <c r="X74" s="4">
        <v>0.5</v>
      </c>
      <c r="Y74">
        <v>240.8</v>
      </c>
    </row>
    <row r="75" spans="1:25">
      <c r="X75" s="4">
        <v>0.6</v>
      </c>
      <c r="Y75">
        <v>340.1</v>
      </c>
    </row>
    <row r="76" spans="1:25">
      <c r="X76" s="4">
        <v>0.7</v>
      </c>
      <c r="Y76">
        <v>436.2</v>
      </c>
    </row>
    <row r="77" spans="1:25">
      <c r="X77" s="4">
        <v>0.8</v>
      </c>
      <c r="Y77">
        <v>542.70000000000005</v>
      </c>
    </row>
    <row r="78" spans="1:25">
      <c r="X78" s="4">
        <v>0.9</v>
      </c>
      <c r="Y78">
        <v>696.7</v>
      </c>
    </row>
    <row r="79" spans="1:25">
      <c r="X79" s="4">
        <v>1</v>
      </c>
      <c r="Y79" s="29">
        <v>1598.7</v>
      </c>
    </row>
  </sheetData>
  <mergeCells count="4">
    <mergeCell ref="AF6:AG6"/>
    <mergeCell ref="AD8:AD9"/>
    <mergeCell ref="AF12:AG12"/>
    <mergeCell ref="AD14:AD15"/>
  </mergeCells>
  <phoneticPr fontId="2"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sheetPr codeName="Sheet2"/>
  <dimension ref="A1:Q104"/>
  <sheetViews>
    <sheetView tabSelected="1" zoomScale="60" zoomScaleNormal="60" workbookViewId="0">
      <selection activeCell="F13" sqref="F13"/>
    </sheetView>
  </sheetViews>
  <sheetFormatPr defaultRowHeight="15.75"/>
  <cols>
    <col min="1" max="1" width="17.375" style="1" customWidth="1"/>
    <col min="2" max="2" width="26.625" customWidth="1"/>
    <col min="3" max="3" width="20.375" customWidth="1"/>
  </cols>
  <sheetData>
    <row r="1" spans="1:11">
      <c r="A1" s="1" t="s">
        <v>0</v>
      </c>
      <c r="B1" s="23" t="s">
        <v>78</v>
      </c>
    </row>
    <row r="2" spans="1:11">
      <c r="A2" s="1" t="s">
        <v>83</v>
      </c>
    </row>
    <row r="3" spans="1:11">
      <c r="A3" s="2"/>
    </row>
    <row r="6" spans="1:11">
      <c r="A6" s="11" t="s">
        <v>60</v>
      </c>
      <c r="B6" s="1">
        <v>3</v>
      </c>
      <c r="F6" s="11" t="s">
        <v>61</v>
      </c>
      <c r="G6" s="1"/>
    </row>
    <row r="7" spans="1:11" ht="16.5" thickBot="1">
      <c r="B7" s="28" t="s">
        <v>77</v>
      </c>
      <c r="C7">
        <f>VLOOKUP(B6,E8:G11,2)</f>
        <v>1</v>
      </c>
      <c r="E7" s="1" t="s">
        <v>62</v>
      </c>
      <c r="F7" s="1" t="s">
        <v>63</v>
      </c>
      <c r="G7" s="1" t="s">
        <v>64</v>
      </c>
    </row>
    <row r="8" spans="1:11">
      <c r="B8" t="s">
        <v>65</v>
      </c>
      <c r="C8">
        <f>VLOOKUP(B6,E8:G11,3)</f>
        <v>0</v>
      </c>
      <c r="E8" s="12">
        <v>1</v>
      </c>
      <c r="F8" s="13">
        <v>0</v>
      </c>
      <c r="G8" s="14">
        <v>0</v>
      </c>
    </row>
    <row r="9" spans="1:11">
      <c r="E9" s="15">
        <v>2</v>
      </c>
      <c r="F9" s="16">
        <v>0</v>
      </c>
      <c r="G9" s="17">
        <v>1</v>
      </c>
      <c r="K9" s="5"/>
    </row>
    <row r="10" spans="1:11">
      <c r="E10" s="15">
        <v>3</v>
      </c>
      <c r="F10" s="16">
        <v>1</v>
      </c>
      <c r="G10" s="17">
        <v>0</v>
      </c>
      <c r="K10" s="5"/>
    </row>
    <row r="11" spans="1:11" ht="16.5" thickBot="1">
      <c r="E11" s="18">
        <v>4</v>
      </c>
      <c r="F11" s="19">
        <v>1</v>
      </c>
      <c r="G11" s="20">
        <v>1</v>
      </c>
      <c r="K11" s="5"/>
    </row>
    <row r="12" spans="1:11" ht="16.5" thickBot="1">
      <c r="A12" s="1" t="s">
        <v>1</v>
      </c>
    </row>
    <row r="13" spans="1:11" ht="16.5" thickBot="1">
      <c r="B13" s="3" t="s">
        <v>22</v>
      </c>
      <c r="E13" s="10" t="s">
        <v>45</v>
      </c>
      <c r="F13" s="27">
        <f>B104</f>
        <v>211.66526358993758</v>
      </c>
      <c r="H13" t="s">
        <v>58</v>
      </c>
      <c r="K13" t="s">
        <v>59</v>
      </c>
    </row>
    <row r="14" spans="1:11">
      <c r="B14" t="s">
        <v>18</v>
      </c>
      <c r="C14">
        <v>600</v>
      </c>
      <c r="I14">
        <v>1</v>
      </c>
      <c r="J14" s="6">
        <v>194.44851150686523</v>
      </c>
      <c r="K14" s="5">
        <f>(F13-J14)/J14</f>
        <v>8.8541444465953106E-2</v>
      </c>
    </row>
    <row r="15" spans="1:11">
      <c r="B15" t="s">
        <v>19</v>
      </c>
      <c r="C15">
        <v>450</v>
      </c>
      <c r="I15">
        <v>2</v>
      </c>
      <c r="J15" s="6">
        <v>159.64787480775368</v>
      </c>
      <c r="K15" s="5">
        <f>(F13-J15)/J15</f>
        <v>0.32582575148477672</v>
      </c>
    </row>
    <row r="16" spans="1:11">
      <c r="B16" t="s">
        <v>20</v>
      </c>
      <c r="C16">
        <v>140</v>
      </c>
      <c r="I16">
        <v>3</v>
      </c>
      <c r="J16" s="6">
        <v>211.66526358993758</v>
      </c>
      <c r="K16" s="5">
        <f>(F14-J16)/J16</f>
        <v>-1</v>
      </c>
    </row>
    <row r="17" spans="2:13">
      <c r="I17">
        <v>4</v>
      </c>
      <c r="J17" s="6">
        <v>287.44145937239102</v>
      </c>
      <c r="K17" s="5">
        <f>(F15-J17)/J17</f>
        <v>-1</v>
      </c>
    </row>
    <row r="18" spans="2:13">
      <c r="B18" t="s">
        <v>29</v>
      </c>
      <c r="C18">
        <v>2009</v>
      </c>
    </row>
    <row r="19" spans="2:13">
      <c r="B19" t="s">
        <v>43</v>
      </c>
      <c r="C19" s="4">
        <v>0.4</v>
      </c>
      <c r="K19" s="1"/>
    </row>
    <row r="20" spans="2:13">
      <c r="B20" t="s">
        <v>44</v>
      </c>
      <c r="C20" s="4">
        <v>0.1</v>
      </c>
    </row>
    <row r="22" spans="2:13">
      <c r="B22" t="s">
        <v>25</v>
      </c>
    </row>
    <row r="23" spans="2:13">
      <c r="B23" t="s">
        <v>26</v>
      </c>
      <c r="C23">
        <v>2010</v>
      </c>
    </row>
    <row r="24" spans="2:13">
      <c r="B24" s="3" t="s">
        <v>46</v>
      </c>
      <c r="C24">
        <f>INDEX(E24:G24,D24)</f>
        <v>2014</v>
      </c>
      <c r="D24" s="22">
        <v>2</v>
      </c>
      <c r="E24">
        <v>2012</v>
      </c>
      <c r="F24">
        <v>2014</v>
      </c>
      <c r="G24">
        <v>2017</v>
      </c>
    </row>
    <row r="25" spans="2:13">
      <c r="B25" t="s">
        <v>27</v>
      </c>
      <c r="C25" s="4">
        <v>0</v>
      </c>
    </row>
    <row r="26" spans="2:13">
      <c r="B26" t="s">
        <v>28</v>
      </c>
      <c r="C26" s="5">
        <f>INDEX(E26:G26,D26)</f>
        <v>0.1</v>
      </c>
      <c r="D26" s="22">
        <v>2</v>
      </c>
      <c r="E26" s="4">
        <v>0.05</v>
      </c>
      <c r="F26" s="4">
        <v>0.1</v>
      </c>
      <c r="G26" s="4">
        <v>0.15</v>
      </c>
      <c r="K26" s="4"/>
      <c r="L26" s="4"/>
      <c r="M26" s="4"/>
    </row>
    <row r="27" spans="2:13">
      <c r="B27" t="s">
        <v>49</v>
      </c>
      <c r="C27">
        <f>INDEX(E27:G27,D27)</f>
        <v>1</v>
      </c>
      <c r="D27" s="22">
        <v>2</v>
      </c>
      <c r="E27">
        <v>0</v>
      </c>
      <c r="F27">
        <v>1</v>
      </c>
      <c r="G27">
        <v>2</v>
      </c>
    </row>
    <row r="28" spans="2:13">
      <c r="B28" t="s">
        <v>51</v>
      </c>
      <c r="C28" s="6">
        <f>MAX(C24-$C$7*C27,C23)</f>
        <v>2013</v>
      </c>
    </row>
    <row r="30" spans="2:13">
      <c r="B30" s="3" t="s">
        <v>56</v>
      </c>
    </row>
    <row r="31" spans="2:13">
      <c r="B31" t="s">
        <v>30</v>
      </c>
      <c r="C31">
        <f>INDEX(E31:G31,D31)</f>
        <v>2015</v>
      </c>
      <c r="D31" s="22">
        <v>2</v>
      </c>
      <c r="E31">
        <v>2013</v>
      </c>
      <c r="F31">
        <v>2015</v>
      </c>
      <c r="G31">
        <v>2019</v>
      </c>
    </row>
    <row r="32" spans="2:13">
      <c r="B32" s="3" t="s">
        <v>57</v>
      </c>
      <c r="C32" s="5">
        <f>INDEX(E32:G32,D32)</f>
        <v>0.7</v>
      </c>
      <c r="D32" s="22">
        <v>2</v>
      </c>
      <c r="E32" s="4">
        <v>0.5</v>
      </c>
      <c r="F32" s="4">
        <v>0.7</v>
      </c>
      <c r="G32" s="4">
        <v>0.8</v>
      </c>
      <c r="K32" s="4"/>
      <c r="L32" s="4"/>
      <c r="M32" s="4"/>
    </row>
    <row r="33" spans="2:13">
      <c r="C33" s="4"/>
    </row>
    <row r="34" spans="2:13">
      <c r="B34" t="s">
        <v>55</v>
      </c>
      <c r="C34" s="4"/>
    </row>
    <row r="35" spans="2:13">
      <c r="B35" t="s">
        <v>30</v>
      </c>
      <c r="C35">
        <f>INDEX(E35:G35,D35)</f>
        <v>2019</v>
      </c>
      <c r="D35" s="22">
        <v>2</v>
      </c>
      <c r="E35">
        <v>2018</v>
      </c>
      <c r="F35">
        <v>2019</v>
      </c>
      <c r="G35">
        <v>2023</v>
      </c>
    </row>
    <row r="36" spans="2:13">
      <c r="B36" s="3" t="s">
        <v>57</v>
      </c>
      <c r="C36" s="5">
        <v>1</v>
      </c>
      <c r="D36" s="24"/>
      <c r="E36" s="4"/>
      <c r="F36" s="4"/>
      <c r="G36" s="4"/>
      <c r="K36" s="4"/>
      <c r="L36" s="4"/>
      <c r="M36" s="4"/>
    </row>
    <row r="37" spans="2:13">
      <c r="C37" s="4"/>
    </row>
    <row r="38" spans="2:13">
      <c r="B38" t="s">
        <v>34</v>
      </c>
      <c r="C38" s="4"/>
    </row>
    <row r="39" spans="2:13">
      <c r="B39" t="s">
        <v>35</v>
      </c>
      <c r="C39" s="6">
        <f>INDEX(E39:G39,D39)</f>
        <v>10</v>
      </c>
      <c r="D39" s="22">
        <v>2</v>
      </c>
      <c r="E39">
        <v>8</v>
      </c>
      <c r="F39">
        <v>10</v>
      </c>
      <c r="G39">
        <v>12</v>
      </c>
      <c r="L39" s="6"/>
    </row>
    <row r="40" spans="2:13">
      <c r="B40" t="s">
        <v>36</v>
      </c>
      <c r="L40" s="6"/>
    </row>
    <row r="41" spans="2:13">
      <c r="B41" t="s">
        <v>71</v>
      </c>
      <c r="C41" s="21">
        <f>INDEX(E41:G41,D41)</f>
        <v>1</v>
      </c>
      <c r="D41" s="22">
        <v>2</v>
      </c>
      <c r="E41">
        <v>0.5</v>
      </c>
      <c r="F41">
        <v>1</v>
      </c>
      <c r="G41">
        <v>2</v>
      </c>
    </row>
    <row r="42" spans="2:13">
      <c r="B42" t="s">
        <v>66</v>
      </c>
      <c r="C42">
        <v>50</v>
      </c>
    </row>
    <row r="43" spans="2:13">
      <c r="B43" t="s">
        <v>67</v>
      </c>
      <c r="C43">
        <v>100</v>
      </c>
    </row>
    <row r="44" spans="2:13">
      <c r="B44" t="s">
        <v>68</v>
      </c>
      <c r="C44">
        <v>0.5</v>
      </c>
      <c r="K44" s="4"/>
      <c r="L44" s="4"/>
      <c r="M44" s="4"/>
    </row>
    <row r="45" spans="2:13">
      <c r="B45" t="s">
        <v>69</v>
      </c>
      <c r="C45">
        <v>2</v>
      </c>
    </row>
    <row r="46" spans="2:13">
      <c r="B46" t="s">
        <v>70</v>
      </c>
      <c r="C46">
        <f>(C45-C44)/(C43-C42)</f>
        <v>0.03</v>
      </c>
    </row>
    <row r="47" spans="2:13">
      <c r="C47" s="4"/>
    </row>
    <row r="48" spans="2:13">
      <c r="B48" t="s">
        <v>40</v>
      </c>
      <c r="C48" s="4"/>
    </row>
    <row r="49" spans="1:17">
      <c r="B49" t="s">
        <v>41</v>
      </c>
      <c r="C49" s="6">
        <f>INDEX(E49:G49,D49)</f>
        <v>4</v>
      </c>
      <c r="D49" s="22">
        <v>2</v>
      </c>
      <c r="E49">
        <v>3</v>
      </c>
      <c r="F49" s="6">
        <v>4</v>
      </c>
      <c r="G49">
        <v>5</v>
      </c>
    </row>
    <row r="50" spans="1:17">
      <c r="B50" t="s">
        <v>42</v>
      </c>
      <c r="C50" s="6">
        <f>INDEX(E50:G50,D50)</f>
        <v>15</v>
      </c>
      <c r="D50" s="22">
        <v>2</v>
      </c>
      <c r="E50">
        <v>10</v>
      </c>
      <c r="F50" s="6">
        <v>15</v>
      </c>
      <c r="G50">
        <v>20</v>
      </c>
    </row>
    <row r="51" spans="1:17">
      <c r="B51" s="3" t="s">
        <v>52</v>
      </c>
      <c r="C51" s="6">
        <f>INDEX(E51:G51,D51)</f>
        <v>25</v>
      </c>
      <c r="D51" s="22">
        <v>2</v>
      </c>
      <c r="E51">
        <v>20</v>
      </c>
      <c r="F51">
        <v>25</v>
      </c>
      <c r="G51">
        <v>35</v>
      </c>
    </row>
    <row r="52" spans="1:17">
      <c r="B52" s="3" t="s">
        <v>53</v>
      </c>
      <c r="C52" s="6">
        <f>INDEX(E52:G52,D52)</f>
        <v>20</v>
      </c>
      <c r="D52" s="22">
        <v>2</v>
      </c>
      <c r="E52">
        <v>15</v>
      </c>
      <c r="F52">
        <v>20</v>
      </c>
      <c r="G52">
        <v>35</v>
      </c>
    </row>
    <row r="53" spans="1:17">
      <c r="B53" s="3" t="s">
        <v>54</v>
      </c>
      <c r="C53">
        <v>10</v>
      </c>
      <c r="F53" t="s">
        <v>72</v>
      </c>
    </row>
    <row r="54" spans="1:17">
      <c r="B54" t="s">
        <v>50</v>
      </c>
      <c r="C54" s="5">
        <f>INDEX(E54:G54,D54)</f>
        <v>0.5</v>
      </c>
      <c r="D54" s="22">
        <v>2</v>
      </c>
      <c r="E54" s="4">
        <v>0.4</v>
      </c>
      <c r="F54" s="4">
        <v>0.5</v>
      </c>
      <c r="G54" s="4">
        <v>0.6</v>
      </c>
    </row>
    <row r="56" spans="1:17">
      <c r="C56" s="1">
        <f>C18</f>
        <v>2009</v>
      </c>
      <c r="D56" s="1">
        <f>C56+1</f>
        <v>2010</v>
      </c>
      <c r="E56" s="1">
        <f t="shared" ref="E56:Q56" si="0">D56+1</f>
        <v>2011</v>
      </c>
      <c r="F56" s="1">
        <f t="shared" si="0"/>
        <v>2012</v>
      </c>
      <c r="G56" s="1">
        <f t="shared" si="0"/>
        <v>2013</v>
      </c>
      <c r="H56" s="1">
        <f t="shared" si="0"/>
        <v>2014</v>
      </c>
      <c r="I56" s="1">
        <f t="shared" si="0"/>
        <v>2015</v>
      </c>
      <c r="J56" s="1">
        <f t="shared" si="0"/>
        <v>2016</v>
      </c>
      <c r="K56" s="1">
        <f t="shared" si="0"/>
        <v>2017</v>
      </c>
      <c r="L56" s="1">
        <f t="shared" si="0"/>
        <v>2018</v>
      </c>
      <c r="M56" s="1">
        <f t="shared" si="0"/>
        <v>2019</v>
      </c>
      <c r="N56" s="1">
        <f t="shared" si="0"/>
        <v>2020</v>
      </c>
      <c r="O56" s="1">
        <f t="shared" si="0"/>
        <v>2021</v>
      </c>
      <c r="P56" s="1">
        <f t="shared" si="0"/>
        <v>2022</v>
      </c>
      <c r="Q56" s="1">
        <f t="shared" si="0"/>
        <v>2023</v>
      </c>
    </row>
    <row r="57" spans="1:17">
      <c r="A57" s="1" t="s">
        <v>2</v>
      </c>
    </row>
    <row r="58" spans="1:17">
      <c r="B58" s="3" t="s">
        <v>22</v>
      </c>
    </row>
    <row r="59" spans="1:17">
      <c r="B59" t="s">
        <v>18</v>
      </c>
      <c r="C59">
        <f>C14</f>
        <v>600</v>
      </c>
      <c r="D59">
        <f>C59</f>
        <v>600</v>
      </c>
      <c r="E59">
        <f t="shared" ref="E59:Q59" si="1">D59</f>
        <v>600</v>
      </c>
      <c r="F59">
        <f t="shared" si="1"/>
        <v>600</v>
      </c>
      <c r="G59">
        <f t="shared" si="1"/>
        <v>600</v>
      </c>
      <c r="H59">
        <f t="shared" si="1"/>
        <v>600</v>
      </c>
      <c r="I59">
        <f t="shared" si="1"/>
        <v>600</v>
      </c>
      <c r="J59">
        <f t="shared" si="1"/>
        <v>600</v>
      </c>
      <c r="K59">
        <f t="shared" si="1"/>
        <v>600</v>
      </c>
      <c r="L59">
        <f t="shared" si="1"/>
        <v>600</v>
      </c>
      <c r="M59">
        <f t="shared" si="1"/>
        <v>600</v>
      </c>
      <c r="N59">
        <f t="shared" si="1"/>
        <v>600</v>
      </c>
      <c r="O59">
        <f t="shared" si="1"/>
        <v>600</v>
      </c>
      <c r="P59">
        <f t="shared" si="1"/>
        <v>600</v>
      </c>
      <c r="Q59">
        <f t="shared" si="1"/>
        <v>600</v>
      </c>
    </row>
    <row r="60" spans="1:17">
      <c r="B60" t="s">
        <v>19</v>
      </c>
      <c r="C60">
        <f>C15</f>
        <v>450</v>
      </c>
      <c r="D60">
        <f t="shared" ref="D60:Q61" si="2">C60</f>
        <v>450</v>
      </c>
      <c r="E60">
        <f t="shared" si="2"/>
        <v>450</v>
      </c>
      <c r="F60">
        <f t="shared" si="2"/>
        <v>450</v>
      </c>
      <c r="G60">
        <f t="shared" si="2"/>
        <v>450</v>
      </c>
      <c r="H60">
        <f t="shared" si="2"/>
        <v>450</v>
      </c>
      <c r="I60">
        <f t="shared" si="2"/>
        <v>450</v>
      </c>
      <c r="J60">
        <f t="shared" si="2"/>
        <v>450</v>
      </c>
      <c r="K60">
        <f t="shared" si="2"/>
        <v>450</v>
      </c>
      <c r="L60">
        <f t="shared" si="2"/>
        <v>450</v>
      </c>
      <c r="M60">
        <f t="shared" si="2"/>
        <v>450</v>
      </c>
      <c r="N60">
        <f t="shared" si="2"/>
        <v>450</v>
      </c>
      <c r="O60">
        <f t="shared" si="2"/>
        <v>450</v>
      </c>
      <c r="P60">
        <f t="shared" si="2"/>
        <v>450</v>
      </c>
      <c r="Q60">
        <f t="shared" si="2"/>
        <v>450</v>
      </c>
    </row>
    <row r="61" spans="1:17">
      <c r="B61" t="s">
        <v>20</v>
      </c>
      <c r="C61">
        <f>C16</f>
        <v>140</v>
      </c>
      <c r="D61">
        <f t="shared" si="2"/>
        <v>140</v>
      </c>
      <c r="E61">
        <f t="shared" si="2"/>
        <v>140</v>
      </c>
      <c r="F61">
        <f t="shared" si="2"/>
        <v>140</v>
      </c>
      <c r="G61">
        <f t="shared" si="2"/>
        <v>140</v>
      </c>
      <c r="H61">
        <f t="shared" si="2"/>
        <v>140</v>
      </c>
      <c r="I61">
        <f t="shared" si="2"/>
        <v>140</v>
      </c>
      <c r="J61">
        <f t="shared" si="2"/>
        <v>140</v>
      </c>
      <c r="K61">
        <f t="shared" si="2"/>
        <v>140</v>
      </c>
      <c r="L61">
        <f t="shared" si="2"/>
        <v>140</v>
      </c>
      <c r="M61">
        <f t="shared" si="2"/>
        <v>140</v>
      </c>
      <c r="N61">
        <f t="shared" si="2"/>
        <v>140</v>
      </c>
      <c r="O61">
        <f t="shared" si="2"/>
        <v>140</v>
      </c>
      <c r="P61">
        <f t="shared" si="2"/>
        <v>140</v>
      </c>
      <c r="Q61">
        <f t="shared" si="2"/>
        <v>140</v>
      </c>
    </row>
    <row r="62" spans="1:17">
      <c r="B62" t="s">
        <v>21</v>
      </c>
      <c r="C62">
        <f>SUM(C59:C61)</f>
        <v>1190</v>
      </c>
      <c r="D62">
        <f t="shared" ref="D62:Q62" si="3">SUM(D59:D61)</f>
        <v>1190</v>
      </c>
      <c r="E62">
        <f t="shared" si="3"/>
        <v>1190</v>
      </c>
      <c r="F62">
        <f t="shared" si="3"/>
        <v>1190</v>
      </c>
      <c r="G62">
        <f t="shared" si="3"/>
        <v>1190</v>
      </c>
      <c r="H62">
        <f t="shared" si="3"/>
        <v>1190</v>
      </c>
      <c r="I62">
        <f t="shared" si="3"/>
        <v>1190</v>
      </c>
      <c r="J62">
        <f t="shared" si="3"/>
        <v>1190</v>
      </c>
      <c r="K62">
        <f t="shared" si="3"/>
        <v>1190</v>
      </c>
      <c r="L62">
        <f t="shared" si="3"/>
        <v>1190</v>
      </c>
      <c r="M62">
        <f t="shared" si="3"/>
        <v>1190</v>
      </c>
      <c r="N62">
        <f t="shared" si="3"/>
        <v>1190</v>
      </c>
      <c r="O62">
        <f t="shared" si="3"/>
        <v>1190</v>
      </c>
      <c r="P62">
        <f t="shared" si="3"/>
        <v>1190</v>
      </c>
      <c r="Q62">
        <f t="shared" si="3"/>
        <v>1190</v>
      </c>
    </row>
    <row r="64" spans="1:17">
      <c r="B64" t="s">
        <v>25</v>
      </c>
      <c r="C64" s="25">
        <f>IF(C56&lt;$C$23,0,IF(AND(C56=$C$23,C56&lt;&gt;$C$28),$C$25,IF(C56&lt;$C$28,($C$26-$C$25)/($C$28-$C$23)+B64,$C$26)))</f>
        <v>0</v>
      </c>
      <c r="D64" s="25">
        <f t="shared" ref="D64:Q64" si="4">IF(D56&lt;$C$23,0,IF(AND(D56=$C$23,D56&lt;&gt;$C$28),$C$25,IF(D56&lt;$C$28,($C$26-$C$25)/($C$28-$C$23)+C64,$C$26)))</f>
        <v>0</v>
      </c>
      <c r="E64" s="25">
        <f t="shared" si="4"/>
        <v>3.3333333333333333E-2</v>
      </c>
      <c r="F64" s="25">
        <f t="shared" si="4"/>
        <v>6.6666666666666666E-2</v>
      </c>
      <c r="G64" s="25">
        <f t="shared" si="4"/>
        <v>0.1</v>
      </c>
      <c r="H64" s="25">
        <f t="shared" si="4"/>
        <v>0.1</v>
      </c>
      <c r="I64" s="25">
        <f t="shared" si="4"/>
        <v>0.1</v>
      </c>
      <c r="J64" s="25">
        <f t="shared" si="4"/>
        <v>0.1</v>
      </c>
      <c r="K64" s="25">
        <f t="shared" si="4"/>
        <v>0.1</v>
      </c>
      <c r="L64" s="25">
        <f t="shared" si="4"/>
        <v>0.1</v>
      </c>
      <c r="M64" s="25">
        <f t="shared" si="4"/>
        <v>0.1</v>
      </c>
      <c r="N64" s="25">
        <f t="shared" si="4"/>
        <v>0.1</v>
      </c>
      <c r="O64" s="25">
        <f t="shared" si="4"/>
        <v>0.1</v>
      </c>
      <c r="P64" s="25">
        <f t="shared" si="4"/>
        <v>0.1</v>
      </c>
      <c r="Q64" s="25">
        <f t="shared" si="4"/>
        <v>0.1</v>
      </c>
    </row>
    <row r="66" spans="2:17">
      <c r="B66" t="s">
        <v>23</v>
      </c>
      <c r="C66">
        <f>C64*(C59+$C$7*(C60+C61))</f>
        <v>0</v>
      </c>
      <c r="D66">
        <f t="shared" ref="D66:Q66" si="5">D64*(D59+$C$7*(D60+D61))</f>
        <v>0</v>
      </c>
      <c r="E66">
        <f>E64*(E59+$C$7*(E60+E61))</f>
        <v>39.666666666666664</v>
      </c>
      <c r="F66">
        <f t="shared" si="5"/>
        <v>79.333333333333329</v>
      </c>
      <c r="G66">
        <f t="shared" si="5"/>
        <v>119</v>
      </c>
      <c r="H66">
        <f t="shared" si="5"/>
        <v>119</v>
      </c>
      <c r="I66">
        <f t="shared" si="5"/>
        <v>119</v>
      </c>
      <c r="J66">
        <f t="shared" si="5"/>
        <v>119</v>
      </c>
      <c r="K66">
        <f t="shared" si="5"/>
        <v>119</v>
      </c>
      <c r="L66">
        <f t="shared" si="5"/>
        <v>119</v>
      </c>
      <c r="M66">
        <f t="shared" si="5"/>
        <v>119</v>
      </c>
      <c r="N66">
        <f t="shared" si="5"/>
        <v>119</v>
      </c>
      <c r="O66">
        <f t="shared" si="5"/>
        <v>119</v>
      </c>
      <c r="P66">
        <f t="shared" si="5"/>
        <v>119</v>
      </c>
      <c r="Q66">
        <f t="shared" si="5"/>
        <v>119</v>
      </c>
    </row>
    <row r="67" spans="2:17">
      <c r="B67" t="s">
        <v>24</v>
      </c>
      <c r="C67">
        <f>0</f>
        <v>0</v>
      </c>
      <c r="D67">
        <f t="shared" ref="D67:Q67" si="6">D66-C66</f>
        <v>0</v>
      </c>
      <c r="E67">
        <f t="shared" si="6"/>
        <v>39.666666666666664</v>
      </c>
      <c r="F67">
        <f t="shared" si="6"/>
        <v>39.666666666666664</v>
      </c>
      <c r="G67">
        <f t="shared" si="6"/>
        <v>39.666666666666671</v>
      </c>
      <c r="H67">
        <f t="shared" si="6"/>
        <v>0</v>
      </c>
      <c r="I67">
        <f t="shared" si="6"/>
        <v>0</v>
      </c>
      <c r="J67">
        <f t="shared" si="6"/>
        <v>0</v>
      </c>
      <c r="K67">
        <f t="shared" si="6"/>
        <v>0</v>
      </c>
      <c r="L67">
        <f t="shared" si="6"/>
        <v>0</v>
      </c>
      <c r="M67">
        <f t="shared" si="6"/>
        <v>0</v>
      </c>
      <c r="N67">
        <f t="shared" si="6"/>
        <v>0</v>
      </c>
      <c r="O67">
        <f t="shared" si="6"/>
        <v>0</v>
      </c>
      <c r="P67">
        <f t="shared" si="6"/>
        <v>0</v>
      </c>
      <c r="Q67">
        <f t="shared" si="6"/>
        <v>0</v>
      </c>
    </row>
    <row r="68" spans="2:17">
      <c r="B68" t="s">
        <v>31</v>
      </c>
      <c r="C68" s="5">
        <f>IF(AND(C56&lt;$C$31, C56&lt;$C$35),1,IF(AND(C56&gt;=$C$31, C56&lt;$C$35),1-$C$32,1-$C$36))</f>
        <v>1</v>
      </c>
      <c r="D68" s="5">
        <f t="shared" ref="D68:Q68" si="7">IF(AND(D56&lt;$C$31, D56&lt;$C$35),1,IF(AND(D56&gt;=$C$31, D56&lt;$C$35),1-$C$32,1-$C$36))</f>
        <v>1</v>
      </c>
      <c r="E68" s="5">
        <f t="shared" si="7"/>
        <v>1</v>
      </c>
      <c r="F68" s="5">
        <f t="shared" si="7"/>
        <v>1</v>
      </c>
      <c r="G68" s="5">
        <f t="shared" si="7"/>
        <v>1</v>
      </c>
      <c r="H68" s="5">
        <f t="shared" si="7"/>
        <v>1</v>
      </c>
      <c r="I68" s="5">
        <f t="shared" si="7"/>
        <v>0.30000000000000004</v>
      </c>
      <c r="J68" s="5">
        <f t="shared" si="7"/>
        <v>0.30000000000000004</v>
      </c>
      <c r="K68" s="5">
        <f t="shared" si="7"/>
        <v>0.30000000000000004</v>
      </c>
      <c r="L68" s="5">
        <f t="shared" si="7"/>
        <v>0.30000000000000004</v>
      </c>
      <c r="M68" s="5">
        <f t="shared" si="7"/>
        <v>0</v>
      </c>
      <c r="N68" s="5">
        <f t="shared" si="7"/>
        <v>0</v>
      </c>
      <c r="O68" s="5">
        <f t="shared" si="7"/>
        <v>0</v>
      </c>
      <c r="P68" s="5">
        <f t="shared" si="7"/>
        <v>0</v>
      </c>
      <c r="Q68" s="5">
        <f t="shared" si="7"/>
        <v>0</v>
      </c>
    </row>
    <row r="70" spans="2:17">
      <c r="B70" t="s">
        <v>32</v>
      </c>
      <c r="C70">
        <f>+C68*C67</f>
        <v>0</v>
      </c>
      <c r="D70">
        <f t="shared" ref="D70:Q70" si="8">+D68*D67</f>
        <v>0</v>
      </c>
      <c r="E70">
        <f t="shared" si="8"/>
        <v>39.666666666666664</v>
      </c>
      <c r="F70">
        <f t="shared" si="8"/>
        <v>39.666666666666664</v>
      </c>
      <c r="G70">
        <f t="shared" si="8"/>
        <v>39.666666666666671</v>
      </c>
      <c r="H70">
        <f t="shared" si="8"/>
        <v>0</v>
      </c>
      <c r="I70">
        <f t="shared" si="8"/>
        <v>0</v>
      </c>
      <c r="J70">
        <f t="shared" si="8"/>
        <v>0</v>
      </c>
      <c r="K70">
        <f t="shared" si="8"/>
        <v>0</v>
      </c>
      <c r="L70">
        <f t="shared" si="8"/>
        <v>0</v>
      </c>
      <c r="M70">
        <f t="shared" si="8"/>
        <v>0</v>
      </c>
      <c r="N70">
        <f t="shared" si="8"/>
        <v>0</v>
      </c>
      <c r="O70">
        <f t="shared" si="8"/>
        <v>0</v>
      </c>
      <c r="P70">
        <f t="shared" si="8"/>
        <v>0</v>
      </c>
      <c r="Q70">
        <f t="shared" si="8"/>
        <v>0</v>
      </c>
    </row>
    <row r="71" spans="2:17">
      <c r="B71" t="s">
        <v>33</v>
      </c>
      <c r="C71">
        <v>0</v>
      </c>
      <c r="D71">
        <f>C71+D70</f>
        <v>0</v>
      </c>
      <c r="E71">
        <f t="shared" ref="E71:Q71" si="9">D71+E70</f>
        <v>39.666666666666664</v>
      </c>
      <c r="F71">
        <f t="shared" si="9"/>
        <v>79.333333333333329</v>
      </c>
      <c r="G71">
        <f t="shared" si="9"/>
        <v>119</v>
      </c>
      <c r="H71">
        <f t="shared" si="9"/>
        <v>119</v>
      </c>
      <c r="I71">
        <f t="shared" si="9"/>
        <v>119</v>
      </c>
      <c r="J71">
        <f t="shared" si="9"/>
        <v>119</v>
      </c>
      <c r="K71">
        <f t="shared" si="9"/>
        <v>119</v>
      </c>
      <c r="L71">
        <f t="shared" si="9"/>
        <v>119</v>
      </c>
      <c r="M71">
        <f t="shared" si="9"/>
        <v>119</v>
      </c>
      <c r="N71">
        <f t="shared" si="9"/>
        <v>119</v>
      </c>
      <c r="O71">
        <f t="shared" si="9"/>
        <v>119</v>
      </c>
      <c r="P71">
        <f t="shared" si="9"/>
        <v>119</v>
      </c>
      <c r="Q71">
        <f t="shared" si="9"/>
        <v>119</v>
      </c>
    </row>
    <row r="72" spans="2:17">
      <c r="B72" t="s">
        <v>37</v>
      </c>
      <c r="C72">
        <f>C71*C68</f>
        <v>0</v>
      </c>
      <c r="D72">
        <f t="shared" ref="D72:I72" si="10">D71*D68</f>
        <v>0</v>
      </c>
      <c r="E72">
        <f t="shared" si="10"/>
        <v>39.666666666666664</v>
      </c>
      <c r="F72">
        <f t="shared" si="10"/>
        <v>79.333333333333329</v>
      </c>
      <c r="G72">
        <f t="shared" si="10"/>
        <v>119</v>
      </c>
      <c r="H72">
        <f t="shared" si="10"/>
        <v>119</v>
      </c>
      <c r="I72">
        <f t="shared" si="10"/>
        <v>35.700000000000003</v>
      </c>
      <c r="J72">
        <f t="shared" ref="J72:Q72" si="11">J71*J68</f>
        <v>35.700000000000003</v>
      </c>
      <c r="K72">
        <f t="shared" si="11"/>
        <v>35.700000000000003</v>
      </c>
      <c r="L72">
        <f t="shared" si="11"/>
        <v>35.700000000000003</v>
      </c>
      <c r="M72">
        <f t="shared" si="11"/>
        <v>0</v>
      </c>
      <c r="N72">
        <f t="shared" si="11"/>
        <v>0</v>
      </c>
      <c r="O72">
        <f t="shared" si="11"/>
        <v>0</v>
      </c>
      <c r="P72">
        <f t="shared" si="11"/>
        <v>0</v>
      </c>
      <c r="Q72">
        <f t="shared" si="11"/>
        <v>0</v>
      </c>
    </row>
    <row r="74" spans="2:17">
      <c r="B74" t="s">
        <v>38</v>
      </c>
    </row>
    <row r="75" spans="2:17">
      <c r="B75" t="s">
        <v>39</v>
      </c>
    </row>
    <row r="76" spans="2:17">
      <c r="B76" t="s">
        <v>47</v>
      </c>
      <c r="C76">
        <f t="shared" ref="C76:Q76" si="12">(1-$C$7)*C70*$C$39</f>
        <v>0</v>
      </c>
      <c r="D76">
        <f t="shared" si="12"/>
        <v>0</v>
      </c>
      <c r="E76">
        <f t="shared" si="12"/>
        <v>0</v>
      </c>
      <c r="F76">
        <f t="shared" si="12"/>
        <v>0</v>
      </c>
      <c r="G76">
        <f t="shared" si="12"/>
        <v>0</v>
      </c>
      <c r="H76">
        <f t="shared" si="12"/>
        <v>0</v>
      </c>
      <c r="I76">
        <f t="shared" si="12"/>
        <v>0</v>
      </c>
      <c r="J76">
        <f t="shared" si="12"/>
        <v>0</v>
      </c>
      <c r="K76">
        <f t="shared" si="12"/>
        <v>0</v>
      </c>
      <c r="L76">
        <f t="shared" si="12"/>
        <v>0</v>
      </c>
      <c r="M76">
        <f t="shared" si="12"/>
        <v>0</v>
      </c>
      <c r="N76">
        <f t="shared" si="12"/>
        <v>0</v>
      </c>
      <c r="O76">
        <f t="shared" si="12"/>
        <v>0</v>
      </c>
      <c r="P76">
        <f t="shared" si="12"/>
        <v>0</v>
      </c>
      <c r="Q76">
        <f t="shared" si="12"/>
        <v>0</v>
      </c>
    </row>
    <row r="77" spans="2:17">
      <c r="B77" t="s">
        <v>48</v>
      </c>
      <c r="C77">
        <f t="shared" ref="C77:Q77" si="13">$C$7*$C$54*C70*$C$39</f>
        <v>0</v>
      </c>
      <c r="D77">
        <f t="shared" si="13"/>
        <v>0</v>
      </c>
      <c r="E77">
        <f t="shared" si="13"/>
        <v>198.33333333333331</v>
      </c>
      <c r="F77">
        <f t="shared" si="13"/>
        <v>198.33333333333331</v>
      </c>
      <c r="G77">
        <f t="shared" si="13"/>
        <v>198.33333333333337</v>
      </c>
      <c r="H77">
        <f t="shared" si="13"/>
        <v>0</v>
      </c>
      <c r="I77">
        <f t="shared" si="13"/>
        <v>0</v>
      </c>
      <c r="J77">
        <f t="shared" si="13"/>
        <v>0</v>
      </c>
      <c r="K77">
        <f t="shared" si="13"/>
        <v>0</v>
      </c>
      <c r="L77">
        <f t="shared" si="13"/>
        <v>0</v>
      </c>
      <c r="M77">
        <f t="shared" si="13"/>
        <v>0</v>
      </c>
      <c r="N77">
        <f t="shared" si="13"/>
        <v>0</v>
      </c>
      <c r="O77">
        <f t="shared" si="13"/>
        <v>0</v>
      </c>
      <c r="P77">
        <f t="shared" si="13"/>
        <v>0</v>
      </c>
      <c r="Q77">
        <f t="shared" si="13"/>
        <v>0</v>
      </c>
    </row>
    <row r="78" spans="2:17">
      <c r="B78" t="s">
        <v>36</v>
      </c>
      <c r="C78">
        <f>C72*IF($C$8=0,$C$41,IF(C72&lt;$C$42,$C$44,IF(C72&gt;$C$43,$C$45,$C$44+$C$46*(C72-$C$42))))</f>
        <v>0</v>
      </c>
      <c r="D78">
        <f t="shared" ref="D78:Q78" si="14">D72*IF($C$8=0,$C$41,IF(D72&lt;$C$42,$C$44,IF(D72&gt;$C$43,$C$45,$C$44+$C$46*(D72-$C$42))))</f>
        <v>0</v>
      </c>
      <c r="E78">
        <f t="shared" si="14"/>
        <v>39.666666666666664</v>
      </c>
      <c r="F78">
        <f t="shared" si="14"/>
        <v>79.333333333333329</v>
      </c>
      <c r="G78">
        <f t="shared" si="14"/>
        <v>119</v>
      </c>
      <c r="H78">
        <f t="shared" si="14"/>
        <v>119</v>
      </c>
      <c r="I78">
        <f t="shared" si="14"/>
        <v>35.700000000000003</v>
      </c>
      <c r="J78">
        <f t="shared" si="14"/>
        <v>35.700000000000003</v>
      </c>
      <c r="K78">
        <f t="shared" si="14"/>
        <v>35.700000000000003</v>
      </c>
      <c r="L78">
        <f t="shared" si="14"/>
        <v>35.700000000000003</v>
      </c>
      <c r="M78">
        <f t="shared" si="14"/>
        <v>0</v>
      </c>
      <c r="N78">
        <f t="shared" si="14"/>
        <v>0</v>
      </c>
      <c r="O78">
        <f t="shared" si="14"/>
        <v>0</v>
      </c>
      <c r="P78">
        <f t="shared" si="14"/>
        <v>0</v>
      </c>
      <c r="Q78">
        <f t="shared" si="14"/>
        <v>0</v>
      </c>
    </row>
    <row r="79" spans="2:17">
      <c r="B79" t="s">
        <v>21</v>
      </c>
      <c r="C79">
        <f>SUM(C76:C78)</f>
        <v>0</v>
      </c>
      <c r="D79">
        <f t="shared" ref="D79:Q79" si="15">SUM(D76:D78)</f>
        <v>0</v>
      </c>
      <c r="E79" s="21">
        <f t="shared" si="15"/>
        <v>237.99999999999997</v>
      </c>
      <c r="F79" s="21">
        <f t="shared" si="15"/>
        <v>277.66666666666663</v>
      </c>
      <c r="G79" s="21">
        <f t="shared" si="15"/>
        <v>317.33333333333337</v>
      </c>
      <c r="H79" s="21">
        <f t="shared" si="15"/>
        <v>119</v>
      </c>
      <c r="I79" s="21">
        <f t="shared" si="15"/>
        <v>35.700000000000003</v>
      </c>
      <c r="J79" s="21">
        <f t="shared" si="15"/>
        <v>35.700000000000003</v>
      </c>
      <c r="K79" s="21">
        <f t="shared" si="15"/>
        <v>35.700000000000003</v>
      </c>
      <c r="L79" s="21">
        <f t="shared" si="15"/>
        <v>35.700000000000003</v>
      </c>
      <c r="M79">
        <f t="shared" si="15"/>
        <v>0</v>
      </c>
      <c r="N79">
        <f t="shared" si="15"/>
        <v>0</v>
      </c>
      <c r="O79">
        <f t="shared" si="15"/>
        <v>0</v>
      </c>
      <c r="P79">
        <f t="shared" si="15"/>
        <v>0</v>
      </c>
      <c r="Q79">
        <f t="shared" si="15"/>
        <v>0</v>
      </c>
    </row>
    <row r="81" spans="1:17">
      <c r="A81" s="1" t="s">
        <v>3</v>
      </c>
    </row>
    <row r="82" spans="1:17">
      <c r="B82" t="s">
        <v>15</v>
      </c>
      <c r="C82" s="7">
        <f>C70*$C$49</f>
        <v>0</v>
      </c>
      <c r="D82" s="7">
        <f t="shared" ref="D82:Q82" si="16">D70*$C$49</f>
        <v>0</v>
      </c>
      <c r="E82" s="7">
        <f t="shared" si="16"/>
        <v>158.66666666666666</v>
      </c>
      <c r="F82" s="7">
        <f t="shared" si="16"/>
        <v>158.66666666666666</v>
      </c>
      <c r="G82" s="7">
        <f t="shared" si="16"/>
        <v>158.66666666666669</v>
      </c>
      <c r="H82" s="7">
        <f t="shared" si="16"/>
        <v>0</v>
      </c>
      <c r="I82" s="7">
        <f t="shared" si="16"/>
        <v>0</v>
      </c>
      <c r="J82" s="7">
        <f t="shared" si="16"/>
        <v>0</v>
      </c>
      <c r="K82" s="7">
        <f t="shared" si="16"/>
        <v>0</v>
      </c>
      <c r="L82" s="7">
        <f t="shared" si="16"/>
        <v>0</v>
      </c>
      <c r="M82" s="7">
        <f t="shared" si="16"/>
        <v>0</v>
      </c>
      <c r="N82" s="7">
        <f t="shared" si="16"/>
        <v>0</v>
      </c>
      <c r="O82" s="7">
        <f t="shared" si="16"/>
        <v>0</v>
      </c>
      <c r="P82" s="7">
        <f t="shared" si="16"/>
        <v>0</v>
      </c>
      <c r="Q82" s="7">
        <f t="shared" si="16"/>
        <v>0</v>
      </c>
    </row>
    <row r="83" spans="1:17">
      <c r="B83" s="3" t="s">
        <v>16</v>
      </c>
      <c r="C83" s="7">
        <f t="shared" ref="C83:Q83" si="17">IF(C70&gt;0,$C$50,0)*(1-$C$7)</f>
        <v>0</v>
      </c>
      <c r="D83" s="7">
        <f t="shared" si="17"/>
        <v>0</v>
      </c>
      <c r="E83" s="7">
        <f t="shared" si="17"/>
        <v>0</v>
      </c>
      <c r="F83" s="7">
        <f t="shared" si="17"/>
        <v>0</v>
      </c>
      <c r="G83" s="7">
        <f t="shared" si="17"/>
        <v>0</v>
      </c>
      <c r="H83" s="7">
        <f t="shared" si="17"/>
        <v>0</v>
      </c>
      <c r="I83" s="7">
        <f t="shared" si="17"/>
        <v>0</v>
      </c>
      <c r="J83" s="7">
        <f t="shared" si="17"/>
        <v>0</v>
      </c>
      <c r="K83" s="7">
        <f t="shared" si="17"/>
        <v>0</v>
      </c>
      <c r="L83" s="7">
        <f t="shared" si="17"/>
        <v>0</v>
      </c>
      <c r="M83" s="7">
        <f t="shared" si="17"/>
        <v>0</v>
      </c>
      <c r="N83" s="7">
        <f t="shared" si="17"/>
        <v>0</v>
      </c>
      <c r="O83" s="7">
        <f t="shared" si="17"/>
        <v>0</v>
      </c>
      <c r="P83" s="7">
        <f t="shared" si="17"/>
        <v>0</v>
      </c>
      <c r="Q83" s="7">
        <f t="shared" si="17"/>
        <v>0</v>
      </c>
    </row>
    <row r="84" spans="1:17">
      <c r="B84" t="s">
        <v>14</v>
      </c>
      <c r="C84" s="7">
        <f>C82+C83</f>
        <v>0</v>
      </c>
      <c r="D84" s="7">
        <f t="shared" ref="D84:Q84" si="18">D82+D83</f>
        <v>0</v>
      </c>
      <c r="E84" s="7">
        <f t="shared" si="18"/>
        <v>158.66666666666666</v>
      </c>
      <c r="F84" s="7">
        <f t="shared" si="18"/>
        <v>158.66666666666666</v>
      </c>
      <c r="G84" s="7">
        <f t="shared" si="18"/>
        <v>158.66666666666669</v>
      </c>
      <c r="H84" s="7">
        <f t="shared" si="18"/>
        <v>0</v>
      </c>
      <c r="I84" s="7">
        <f t="shared" si="18"/>
        <v>0</v>
      </c>
      <c r="J84" s="7">
        <f t="shared" si="18"/>
        <v>0</v>
      </c>
      <c r="K84" s="7">
        <f t="shared" si="18"/>
        <v>0</v>
      </c>
      <c r="L84" s="7">
        <f t="shared" si="18"/>
        <v>0</v>
      </c>
      <c r="M84" s="7">
        <f t="shared" si="18"/>
        <v>0</v>
      </c>
      <c r="N84" s="7">
        <f t="shared" si="18"/>
        <v>0</v>
      </c>
      <c r="O84" s="7">
        <f t="shared" si="18"/>
        <v>0</v>
      </c>
      <c r="P84" s="7">
        <f t="shared" si="18"/>
        <v>0</v>
      </c>
      <c r="Q84" s="7">
        <f t="shared" si="18"/>
        <v>0</v>
      </c>
    </row>
    <row r="86" spans="1:17">
      <c r="A86" s="1" t="s">
        <v>4</v>
      </c>
    </row>
    <row r="87" spans="1:17">
      <c r="B87" t="s">
        <v>13</v>
      </c>
      <c r="C87">
        <f>C51+C52*$C$7</f>
        <v>45</v>
      </c>
    </row>
    <row r="88" spans="1:17">
      <c r="B88" t="s">
        <v>11</v>
      </c>
      <c r="C88">
        <f>IF(C56&lt;$C$18+$C$53,$C$87/$C$53,0)</f>
        <v>4.5</v>
      </c>
      <c r="D88">
        <f t="shared" ref="D88:Q88" si="19">IF(D56&lt;$C$18+$C$53,$C$87/$C$53,0)</f>
        <v>4.5</v>
      </c>
      <c r="E88">
        <f t="shared" si="19"/>
        <v>4.5</v>
      </c>
      <c r="F88">
        <f t="shared" si="19"/>
        <v>4.5</v>
      </c>
      <c r="G88">
        <f t="shared" si="19"/>
        <v>4.5</v>
      </c>
      <c r="H88">
        <f t="shared" si="19"/>
        <v>4.5</v>
      </c>
      <c r="I88">
        <f t="shared" si="19"/>
        <v>4.5</v>
      </c>
      <c r="J88">
        <f t="shared" si="19"/>
        <v>4.5</v>
      </c>
      <c r="K88">
        <f t="shared" si="19"/>
        <v>4.5</v>
      </c>
      <c r="L88">
        <f t="shared" si="19"/>
        <v>4.5</v>
      </c>
      <c r="M88">
        <f t="shared" si="19"/>
        <v>0</v>
      </c>
      <c r="N88">
        <f t="shared" si="19"/>
        <v>0</v>
      </c>
      <c r="O88">
        <f t="shared" si="19"/>
        <v>0</v>
      </c>
      <c r="P88">
        <f t="shared" si="19"/>
        <v>0</v>
      </c>
      <c r="Q88">
        <f t="shared" si="19"/>
        <v>0</v>
      </c>
    </row>
    <row r="90" spans="1:17">
      <c r="A90" s="1" t="s">
        <v>5</v>
      </c>
    </row>
    <row r="91" spans="1:17">
      <c r="B91" t="s">
        <v>2</v>
      </c>
      <c r="C91" s="8">
        <f>C79</f>
        <v>0</v>
      </c>
      <c r="D91" s="8">
        <f t="shared" ref="D91:Q91" si="20">D79</f>
        <v>0</v>
      </c>
      <c r="E91" s="8">
        <f t="shared" si="20"/>
        <v>237.99999999999997</v>
      </c>
      <c r="F91" s="8">
        <f t="shared" si="20"/>
        <v>277.66666666666663</v>
      </c>
      <c r="G91" s="8">
        <f t="shared" si="20"/>
        <v>317.33333333333337</v>
      </c>
      <c r="H91" s="8">
        <f t="shared" si="20"/>
        <v>119</v>
      </c>
      <c r="I91" s="8">
        <f t="shared" si="20"/>
        <v>35.700000000000003</v>
      </c>
      <c r="J91" s="8">
        <f t="shared" si="20"/>
        <v>35.700000000000003</v>
      </c>
      <c r="K91" s="8">
        <f t="shared" si="20"/>
        <v>35.700000000000003</v>
      </c>
      <c r="L91" s="8">
        <f t="shared" si="20"/>
        <v>35.700000000000003</v>
      </c>
      <c r="M91" s="8">
        <f t="shared" si="20"/>
        <v>0</v>
      </c>
      <c r="N91" s="8">
        <f t="shared" si="20"/>
        <v>0</v>
      </c>
      <c r="O91" s="8">
        <f t="shared" si="20"/>
        <v>0</v>
      </c>
      <c r="P91" s="8">
        <f t="shared" si="20"/>
        <v>0</v>
      </c>
      <c r="Q91" s="8">
        <f t="shared" si="20"/>
        <v>0</v>
      </c>
    </row>
    <row r="92" spans="1:17">
      <c r="B92" t="s">
        <v>7</v>
      </c>
      <c r="C92" s="8">
        <f>C84</f>
        <v>0</v>
      </c>
      <c r="D92" s="8">
        <f t="shared" ref="D92:Q92" si="21">D84</f>
        <v>0</v>
      </c>
      <c r="E92" s="8">
        <f t="shared" si="21"/>
        <v>158.66666666666666</v>
      </c>
      <c r="F92" s="8">
        <f t="shared" si="21"/>
        <v>158.66666666666666</v>
      </c>
      <c r="G92" s="8">
        <f t="shared" si="21"/>
        <v>158.66666666666669</v>
      </c>
      <c r="H92" s="8">
        <f t="shared" si="21"/>
        <v>0</v>
      </c>
      <c r="I92" s="8">
        <f t="shared" si="21"/>
        <v>0</v>
      </c>
      <c r="J92" s="8">
        <f t="shared" si="21"/>
        <v>0</v>
      </c>
      <c r="K92" s="8">
        <f t="shared" si="21"/>
        <v>0</v>
      </c>
      <c r="L92" s="8">
        <f t="shared" si="21"/>
        <v>0</v>
      </c>
      <c r="M92" s="8">
        <f t="shared" si="21"/>
        <v>0</v>
      </c>
      <c r="N92" s="8">
        <f t="shared" si="21"/>
        <v>0</v>
      </c>
      <c r="O92" s="8">
        <f t="shared" si="21"/>
        <v>0</v>
      </c>
      <c r="P92" s="8">
        <f t="shared" si="21"/>
        <v>0</v>
      </c>
      <c r="Q92" s="8">
        <f t="shared" si="21"/>
        <v>0</v>
      </c>
    </row>
    <row r="93" spans="1:17">
      <c r="B93" t="s">
        <v>8</v>
      </c>
      <c r="C93" s="8">
        <f>C91-C92</f>
        <v>0</v>
      </c>
      <c r="D93" s="8">
        <f t="shared" ref="D93:Q93" si="22">D91-D92</f>
        <v>0</v>
      </c>
      <c r="E93" s="8">
        <f t="shared" si="22"/>
        <v>79.333333333333314</v>
      </c>
      <c r="F93" s="8">
        <f t="shared" si="22"/>
        <v>118.99999999999997</v>
      </c>
      <c r="G93" s="8">
        <f t="shared" si="22"/>
        <v>158.66666666666669</v>
      </c>
      <c r="H93" s="8">
        <f t="shared" si="22"/>
        <v>119</v>
      </c>
      <c r="I93" s="8">
        <f t="shared" si="22"/>
        <v>35.700000000000003</v>
      </c>
      <c r="J93" s="8">
        <f t="shared" si="22"/>
        <v>35.700000000000003</v>
      </c>
      <c r="K93" s="8">
        <f t="shared" si="22"/>
        <v>35.700000000000003</v>
      </c>
      <c r="L93" s="8">
        <f t="shared" si="22"/>
        <v>35.700000000000003</v>
      </c>
      <c r="M93" s="8">
        <f t="shared" si="22"/>
        <v>0</v>
      </c>
      <c r="N93" s="8">
        <f t="shared" si="22"/>
        <v>0</v>
      </c>
      <c r="O93" s="8">
        <f t="shared" si="22"/>
        <v>0</v>
      </c>
      <c r="P93" s="8">
        <f t="shared" si="22"/>
        <v>0</v>
      </c>
      <c r="Q93" s="8">
        <f t="shared" si="22"/>
        <v>0</v>
      </c>
    </row>
    <row r="94" spans="1:17">
      <c r="B94" t="s">
        <v>11</v>
      </c>
      <c r="C94" s="8">
        <f>C88</f>
        <v>4.5</v>
      </c>
      <c r="D94" s="8">
        <f t="shared" ref="D94:Q94" si="23">D88</f>
        <v>4.5</v>
      </c>
      <c r="E94" s="8">
        <f t="shared" si="23"/>
        <v>4.5</v>
      </c>
      <c r="F94" s="8">
        <f t="shared" si="23"/>
        <v>4.5</v>
      </c>
      <c r="G94" s="8">
        <f t="shared" si="23"/>
        <v>4.5</v>
      </c>
      <c r="H94" s="8">
        <f t="shared" si="23"/>
        <v>4.5</v>
      </c>
      <c r="I94" s="8">
        <f t="shared" si="23"/>
        <v>4.5</v>
      </c>
      <c r="J94" s="8">
        <f t="shared" si="23"/>
        <v>4.5</v>
      </c>
      <c r="K94" s="8">
        <f t="shared" si="23"/>
        <v>4.5</v>
      </c>
      <c r="L94" s="8">
        <f t="shared" si="23"/>
        <v>4.5</v>
      </c>
      <c r="M94" s="8">
        <f t="shared" si="23"/>
        <v>0</v>
      </c>
      <c r="N94" s="8">
        <f t="shared" si="23"/>
        <v>0</v>
      </c>
      <c r="O94" s="8">
        <f t="shared" si="23"/>
        <v>0</v>
      </c>
      <c r="P94" s="8">
        <f t="shared" si="23"/>
        <v>0</v>
      </c>
      <c r="Q94" s="8">
        <f t="shared" si="23"/>
        <v>0</v>
      </c>
    </row>
    <row r="95" spans="1:17">
      <c r="B95" t="s">
        <v>9</v>
      </c>
      <c r="C95" s="8">
        <f>(C93-C94)*$C$19</f>
        <v>-1.8</v>
      </c>
      <c r="D95" s="8">
        <f t="shared" ref="D95:Q95" si="24">(D93-D94)*$C$19</f>
        <v>-1.8</v>
      </c>
      <c r="E95" s="8">
        <f t="shared" si="24"/>
        <v>29.933333333333326</v>
      </c>
      <c r="F95" s="8">
        <f t="shared" si="24"/>
        <v>45.79999999999999</v>
      </c>
      <c r="G95" s="8">
        <f t="shared" si="24"/>
        <v>61.666666666666679</v>
      </c>
      <c r="H95" s="8">
        <f t="shared" si="24"/>
        <v>45.800000000000004</v>
      </c>
      <c r="I95" s="8">
        <f t="shared" si="24"/>
        <v>12.480000000000002</v>
      </c>
      <c r="J95" s="8">
        <f t="shared" si="24"/>
        <v>12.480000000000002</v>
      </c>
      <c r="K95" s="8">
        <f t="shared" si="24"/>
        <v>12.480000000000002</v>
      </c>
      <c r="L95" s="8">
        <f t="shared" si="24"/>
        <v>12.480000000000002</v>
      </c>
      <c r="M95" s="8">
        <f t="shared" si="24"/>
        <v>0</v>
      </c>
      <c r="N95" s="8">
        <f t="shared" si="24"/>
        <v>0</v>
      </c>
      <c r="O95" s="8">
        <f t="shared" si="24"/>
        <v>0</v>
      </c>
      <c r="P95" s="8">
        <f t="shared" si="24"/>
        <v>0</v>
      </c>
      <c r="Q95" s="8">
        <f t="shared" si="24"/>
        <v>0</v>
      </c>
    </row>
    <row r="96" spans="1:17">
      <c r="B96" t="s">
        <v>10</v>
      </c>
      <c r="C96" s="8">
        <f>C93-C94-C95</f>
        <v>-2.7</v>
      </c>
      <c r="D96" s="8">
        <f t="shared" ref="D96:Q96" si="25">D93-D94-D95</f>
        <v>-2.7</v>
      </c>
      <c r="E96" s="8">
        <f t="shared" si="25"/>
        <v>44.899999999999991</v>
      </c>
      <c r="F96" s="8">
        <f t="shared" si="25"/>
        <v>68.699999999999989</v>
      </c>
      <c r="G96" s="8">
        <f t="shared" si="25"/>
        <v>92.5</v>
      </c>
      <c r="H96" s="8">
        <f t="shared" si="25"/>
        <v>68.699999999999989</v>
      </c>
      <c r="I96" s="8">
        <f t="shared" si="25"/>
        <v>18.72</v>
      </c>
      <c r="J96" s="8">
        <f t="shared" si="25"/>
        <v>18.72</v>
      </c>
      <c r="K96" s="8">
        <f t="shared" si="25"/>
        <v>18.72</v>
      </c>
      <c r="L96" s="8">
        <f t="shared" si="25"/>
        <v>18.72</v>
      </c>
      <c r="M96" s="8">
        <f t="shared" si="25"/>
        <v>0</v>
      </c>
      <c r="N96" s="8">
        <f t="shared" si="25"/>
        <v>0</v>
      </c>
      <c r="O96" s="8">
        <f t="shared" si="25"/>
        <v>0</v>
      </c>
      <c r="P96" s="8">
        <f t="shared" si="25"/>
        <v>0</v>
      </c>
      <c r="Q96" s="8">
        <f t="shared" si="25"/>
        <v>0</v>
      </c>
    </row>
    <row r="97" spans="1:17">
      <c r="C97" s="8"/>
      <c r="D97" s="8"/>
      <c r="E97" s="8"/>
      <c r="F97" s="8"/>
      <c r="G97" s="8"/>
      <c r="H97" s="8"/>
      <c r="I97" s="8"/>
      <c r="J97" s="8"/>
      <c r="K97" s="8"/>
      <c r="L97" s="8"/>
      <c r="M97" s="8"/>
      <c r="N97" s="8"/>
      <c r="O97" s="8"/>
      <c r="P97" s="8"/>
      <c r="Q97" s="8"/>
    </row>
    <row r="98" spans="1:17">
      <c r="A98" s="1" t="s">
        <v>6</v>
      </c>
      <c r="C98" s="8"/>
      <c r="D98" s="8"/>
      <c r="E98" s="8"/>
      <c r="F98" s="8"/>
      <c r="G98" s="8"/>
      <c r="H98" s="8"/>
      <c r="I98" s="8"/>
      <c r="J98" s="8"/>
      <c r="K98" s="8"/>
      <c r="L98" s="8"/>
      <c r="M98" s="8"/>
      <c r="N98" s="8"/>
      <c r="O98" s="8"/>
      <c r="P98" s="8"/>
      <c r="Q98" s="8"/>
    </row>
    <row r="99" spans="1:17">
      <c r="B99" t="s">
        <v>10</v>
      </c>
      <c r="C99" s="8">
        <f>C96</f>
        <v>-2.7</v>
      </c>
      <c r="D99" s="8">
        <f t="shared" ref="D99:J99" si="26">D96</f>
        <v>-2.7</v>
      </c>
      <c r="E99" s="8">
        <f t="shared" si="26"/>
        <v>44.899999999999991</v>
      </c>
      <c r="F99" s="8">
        <f t="shared" si="26"/>
        <v>68.699999999999989</v>
      </c>
      <c r="G99" s="8">
        <f t="shared" si="26"/>
        <v>92.5</v>
      </c>
      <c r="H99" s="8">
        <f t="shared" si="26"/>
        <v>68.699999999999989</v>
      </c>
      <c r="I99" s="8">
        <f t="shared" si="26"/>
        <v>18.72</v>
      </c>
      <c r="J99" s="8">
        <f t="shared" si="26"/>
        <v>18.72</v>
      </c>
      <c r="K99" s="8">
        <f t="shared" ref="K99:Q99" si="27">K96</f>
        <v>18.72</v>
      </c>
      <c r="L99" s="8">
        <f t="shared" si="27"/>
        <v>18.72</v>
      </c>
      <c r="M99" s="8">
        <f t="shared" si="27"/>
        <v>0</v>
      </c>
      <c r="N99" s="8">
        <f t="shared" si="27"/>
        <v>0</v>
      </c>
      <c r="O99" s="8">
        <f t="shared" si="27"/>
        <v>0</v>
      </c>
      <c r="P99" s="8">
        <f t="shared" si="27"/>
        <v>0</v>
      </c>
      <c r="Q99" s="8">
        <f t="shared" si="27"/>
        <v>0</v>
      </c>
    </row>
    <row r="100" spans="1:17">
      <c r="B100" t="s">
        <v>11</v>
      </c>
      <c r="C100" s="8">
        <f>C88</f>
        <v>4.5</v>
      </c>
      <c r="D100" s="8">
        <f t="shared" ref="D100:J100" si="28">D88</f>
        <v>4.5</v>
      </c>
      <c r="E100" s="8">
        <f t="shared" si="28"/>
        <v>4.5</v>
      </c>
      <c r="F100" s="8">
        <f t="shared" si="28"/>
        <v>4.5</v>
      </c>
      <c r="G100" s="8">
        <f t="shared" si="28"/>
        <v>4.5</v>
      </c>
      <c r="H100" s="8">
        <f t="shared" si="28"/>
        <v>4.5</v>
      </c>
      <c r="I100" s="8">
        <f t="shared" si="28"/>
        <v>4.5</v>
      </c>
      <c r="J100" s="8">
        <f t="shared" si="28"/>
        <v>4.5</v>
      </c>
      <c r="K100" s="8">
        <f t="shared" ref="K100:Q100" si="29">K88</f>
        <v>4.5</v>
      </c>
      <c r="L100" s="8">
        <f t="shared" si="29"/>
        <v>4.5</v>
      </c>
      <c r="M100" s="8">
        <f t="shared" si="29"/>
        <v>0</v>
      </c>
      <c r="N100" s="8">
        <f t="shared" si="29"/>
        <v>0</v>
      </c>
      <c r="O100" s="8">
        <f t="shared" si="29"/>
        <v>0</v>
      </c>
      <c r="P100" s="8">
        <f t="shared" si="29"/>
        <v>0</v>
      </c>
      <c r="Q100" s="8">
        <f t="shared" si="29"/>
        <v>0</v>
      </c>
    </row>
    <row r="101" spans="1:17">
      <c r="B101" t="s">
        <v>12</v>
      </c>
      <c r="C101" s="8">
        <f>C87</f>
        <v>45</v>
      </c>
      <c r="D101" s="8">
        <f t="shared" ref="D101:J101" si="30">D87</f>
        <v>0</v>
      </c>
      <c r="E101" s="8">
        <f t="shared" si="30"/>
        <v>0</v>
      </c>
      <c r="F101" s="8">
        <f t="shared" si="30"/>
        <v>0</v>
      </c>
      <c r="G101" s="8">
        <f t="shared" si="30"/>
        <v>0</v>
      </c>
      <c r="H101" s="8">
        <f t="shared" si="30"/>
        <v>0</v>
      </c>
      <c r="I101" s="8">
        <f t="shared" si="30"/>
        <v>0</v>
      </c>
      <c r="J101" s="8">
        <f t="shared" si="30"/>
        <v>0</v>
      </c>
      <c r="K101" s="8">
        <f t="shared" ref="K101:Q101" si="31">K87</f>
        <v>0</v>
      </c>
      <c r="L101" s="8">
        <f t="shared" si="31"/>
        <v>0</v>
      </c>
      <c r="M101" s="8">
        <f t="shared" si="31"/>
        <v>0</v>
      </c>
      <c r="N101" s="8">
        <f t="shared" si="31"/>
        <v>0</v>
      </c>
      <c r="O101" s="8">
        <f t="shared" si="31"/>
        <v>0</v>
      </c>
      <c r="P101" s="8">
        <f t="shared" si="31"/>
        <v>0</v>
      </c>
      <c r="Q101" s="8">
        <f t="shared" si="31"/>
        <v>0</v>
      </c>
    </row>
    <row r="102" spans="1:17">
      <c r="B102" t="s">
        <v>17</v>
      </c>
      <c r="C102" s="8">
        <f>C99+C100-C101</f>
        <v>-43.2</v>
      </c>
      <c r="D102" s="8">
        <f t="shared" ref="D102:J102" si="32">D99+D100-D101</f>
        <v>1.7999999999999998</v>
      </c>
      <c r="E102" s="8">
        <f t="shared" si="32"/>
        <v>49.399999999999991</v>
      </c>
      <c r="F102" s="8">
        <f t="shared" si="32"/>
        <v>73.199999999999989</v>
      </c>
      <c r="G102" s="8">
        <f t="shared" si="32"/>
        <v>97</v>
      </c>
      <c r="H102" s="8">
        <f t="shared" si="32"/>
        <v>73.199999999999989</v>
      </c>
      <c r="I102" s="8">
        <f t="shared" si="32"/>
        <v>23.22</v>
      </c>
      <c r="J102" s="8">
        <f t="shared" si="32"/>
        <v>23.22</v>
      </c>
      <c r="K102" s="8">
        <f t="shared" ref="K102:Q102" si="33">K99+K100-K101</f>
        <v>23.22</v>
      </c>
      <c r="L102" s="8">
        <f t="shared" si="33"/>
        <v>23.22</v>
      </c>
      <c r="M102" s="8">
        <f t="shared" si="33"/>
        <v>0</v>
      </c>
      <c r="N102" s="8">
        <f t="shared" si="33"/>
        <v>0</v>
      </c>
      <c r="O102" s="8">
        <f t="shared" si="33"/>
        <v>0</v>
      </c>
      <c r="P102" s="8">
        <f t="shared" si="33"/>
        <v>0</v>
      </c>
      <c r="Q102" s="8">
        <f t="shared" si="33"/>
        <v>0</v>
      </c>
    </row>
    <row r="104" spans="1:17">
      <c r="A104" s="1" t="s">
        <v>45</v>
      </c>
      <c r="B104" s="9">
        <f>C102+NPV(C20,D102:Q102)</f>
        <v>211.66526358993758</v>
      </c>
    </row>
  </sheetData>
  <phoneticPr fontId="2" type="noConversion"/>
  <pageMargins left="0.75" right="0.75" top="1" bottom="1" header="0.5" footer="0.5"/>
  <pageSetup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CB_DATA_</vt:lpstr>
      <vt:lpstr>Fig 7.19</vt:lpstr>
      <vt:lpstr>Fig 7.20</vt:lpstr>
      <vt:lpstr>Fig 7.21</vt:lpstr>
      <vt:lpstr>Fig 7.22</vt:lpstr>
      <vt:lpstr>Simulation results</vt:lpstr>
      <vt:lpstr>M4 - Model</vt:lpstr>
    </vt:vector>
  </TitlesOfParts>
  <Company>The Tuck School at Dartmouth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Steve.Powell</dc:creator>
  <cp:lastModifiedBy>Steve.Powell</cp:lastModifiedBy>
  <cp:lastPrinted>2007-06-14T19:04:31Z</cp:lastPrinted>
  <dcterms:created xsi:type="dcterms:W3CDTF">2006-08-29T18:16:40Z</dcterms:created>
  <dcterms:modified xsi:type="dcterms:W3CDTF">2008-09-14T14:15:29Z</dcterms:modified>
</cp:coreProperties>
</file>